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kehirichard/Desktop/"/>
    </mc:Choice>
  </mc:AlternateContent>
  <xr:revisionPtr revIDLastSave="0" documentId="8_{7F1EFFF8-E104-7644-B301-DE7DCDF57989}" xr6:coauthVersionLast="47" xr6:coauthVersionMax="47" xr10:uidLastSave="{00000000-0000-0000-0000-000000000000}"/>
  <bookViews>
    <workbookView xWindow="160" yWindow="580" windowWidth="28460" windowHeight="18800" xr2:uid="{00000000-000D-0000-FFFF-FFFF00000000}"/>
  </bookViews>
  <sheets>
    <sheet name="Tépanyag tervező" sheetId="4" r:id="rId1"/>
    <sheet name="Gyeptrágyák" sheetId="5" r:id="rId2"/>
    <sheet name="Lombtrágyák" sheetId="3" r:id="rId3"/>
  </sheets>
  <definedNames>
    <definedName name="Indító" localSheetId="0">Gyeptrágyák!$A$55:$A$74</definedName>
    <definedName name="Kiegyenlített" localSheetId="0">Gyeptrágyák!$A$77:$A$96</definedName>
    <definedName name="Lombtragyak" localSheetId="0">Lombtrágyák!$A$2:$A$30</definedName>
    <definedName name="Nyári" localSheetId="0">Gyeptrágyák!$A$33:$A$52</definedName>
    <definedName name="_xlnm.Print_Area" localSheetId="0">'Tépanyag tervező'!$A$1:$P$27</definedName>
    <definedName name="Őszi" localSheetId="0">Gyeptrágyák!$A$11:$A$30</definedName>
    <definedName name="Szerves" localSheetId="0">Gyeptrágyák!$A$99:$A$118</definedName>
    <definedName name="Tavaszi" localSheetId="0">Gyeptrágyák!$A$11:$A$30</definedName>
    <definedName name="Téli" localSheetId="0">Gyeptrágyák!$A$33:$A$52</definedName>
    <definedName name="Típusok" localSheetId="0">Gyeptrágyák!$A$2:$A$9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J19" i="4"/>
  <c r="I19" i="4"/>
  <c r="H19" i="4"/>
  <c r="G19" i="4"/>
  <c r="J18" i="4"/>
  <c r="I18" i="4"/>
  <c r="H18" i="4"/>
  <c r="G18" i="4"/>
  <c r="J17" i="4"/>
  <c r="I17" i="4"/>
  <c r="H17" i="4"/>
  <c r="G17" i="4"/>
  <c r="E19" i="4"/>
  <c r="E18" i="4"/>
  <c r="E17" i="4"/>
  <c r="D19" i="4"/>
  <c r="D18" i="4"/>
  <c r="D17" i="4"/>
  <c r="J12" i="4"/>
  <c r="I12" i="4"/>
  <c r="H12" i="4"/>
  <c r="G12" i="4"/>
  <c r="J11" i="4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E12" i="4"/>
  <c r="E11" i="4"/>
  <c r="E10" i="4"/>
  <c r="E9" i="4"/>
  <c r="E8" i="4"/>
  <c r="E7" i="4"/>
  <c r="M19" i="4" l="1"/>
  <c r="N19" i="4"/>
  <c r="O19" i="4"/>
  <c r="P19" i="4"/>
  <c r="P10" i="4"/>
  <c r="O10" i="4"/>
  <c r="N10" i="4"/>
  <c r="P12" i="4"/>
  <c r="O12" i="4"/>
  <c r="N12" i="4"/>
  <c r="M12" i="4"/>
  <c r="P11" i="4"/>
  <c r="O11" i="4"/>
  <c r="N11" i="4"/>
  <c r="M11" i="4"/>
  <c r="M10" i="4"/>
  <c r="P9" i="4"/>
  <c r="O9" i="4"/>
  <c r="N9" i="4"/>
  <c r="M9" i="4"/>
  <c r="P8" i="4"/>
  <c r="O8" i="4"/>
  <c r="N8" i="4"/>
  <c r="M8" i="4"/>
  <c r="O7" i="4"/>
  <c r="N7" i="4"/>
  <c r="P21" i="4"/>
  <c r="O21" i="4"/>
  <c r="N21" i="4"/>
  <c r="L19" i="4"/>
  <c r="F19" i="4" s="1"/>
  <c r="L18" i="4"/>
  <c r="F18" i="4" s="1"/>
  <c r="P18" i="4"/>
  <c r="O18" i="4"/>
  <c r="N18" i="4"/>
  <c r="M18" i="4"/>
  <c r="L17" i="4"/>
  <c r="F17" i="4" s="1"/>
  <c r="P17" i="4"/>
  <c r="O17" i="4"/>
  <c r="N17" i="4"/>
  <c r="M17" i="4"/>
  <c r="L12" i="4"/>
  <c r="F12" i="4" s="1"/>
  <c r="L11" i="4"/>
  <c r="F11" i="4" s="1"/>
  <c r="L10" i="4"/>
  <c r="F10" i="4" s="1"/>
  <c r="L9" i="4"/>
  <c r="F9" i="4" s="1"/>
  <c r="L8" i="4"/>
  <c r="F8" i="4" s="1"/>
  <c r="L7" i="4"/>
  <c r="F7" i="4" s="1"/>
  <c r="P7" i="4" s="1"/>
  <c r="L22" i="4" l="1"/>
  <c r="M7" i="4"/>
  <c r="M20" i="4" s="1"/>
  <c r="P20" i="4"/>
  <c r="O20" i="4"/>
  <c r="N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Krémer Krisztián</author>
    <author/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Tavaszi
Nyári
Őszi
Téli
Indító
Szerves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6" authorId="1" shapeId="0" xr:uid="{00000000-0006-0000-0000-000002000000}">
      <text>
        <r>
          <rPr>
            <sz val="12"/>
            <color theme="1"/>
            <rFont val="Calibri"/>
            <scheme val="minor"/>
          </rPr>
          <t>nitrogén (N)
a vegetatív növekedést segíti</t>
        </r>
      </text>
    </comment>
    <comment ref="H6" authorId="1" shapeId="0" xr:uid="{00000000-0006-0000-0000-000003000000}">
      <text>
        <r>
          <rPr>
            <sz val="12"/>
            <color theme="1"/>
            <rFont val="Calibri"/>
            <scheme val="minor"/>
          </rPr>
          <t>foszfor (P)
a gyökérképződést serkenti</t>
        </r>
      </text>
    </comment>
    <comment ref="I6" authorId="1" shapeId="0" xr:uid="{00000000-0006-0000-0000-000004000000}">
      <text>
        <r>
          <rPr>
            <sz val="12"/>
            <color theme="1"/>
            <rFont val="Calibri"/>
            <scheme val="minor"/>
          </rPr>
          <t>kálium (K)
a sejtfalat erősíti, szabályozza a vízháztartást és javítja a télállóságot.</t>
        </r>
      </text>
    </comment>
    <comment ref="J6" authorId="1" shapeId="0" xr:uid="{00000000-0006-0000-0000-000005000000}">
      <text>
        <r>
          <rPr>
            <sz val="12"/>
            <color theme="1"/>
            <rFont val="Calibri"/>
            <scheme val="minor"/>
          </rPr>
          <t>magnézium (Mg) 
elősegíti a zöld levélképződést és a fotoszintézist.</t>
        </r>
      </text>
    </comment>
    <comment ref="G16" authorId="1" shapeId="0" xr:uid="{00000000-0006-0000-0000-000006000000}">
      <text>
        <r>
          <rPr>
            <sz val="12"/>
            <color theme="1"/>
            <rFont val="Calibri"/>
            <scheme val="minor"/>
          </rPr>
          <t>nitrogén (N)
a vegetatív növekedést segíti</t>
        </r>
      </text>
    </comment>
    <comment ref="H16" authorId="1" shapeId="0" xr:uid="{00000000-0006-0000-0000-000007000000}">
      <text>
        <r>
          <rPr>
            <sz val="12"/>
            <color theme="1"/>
            <rFont val="Calibri"/>
            <scheme val="minor"/>
          </rPr>
          <t>foszfor (P)
a gyökérképződést serkenti</t>
        </r>
      </text>
    </comment>
    <comment ref="I16" authorId="1" shapeId="0" xr:uid="{00000000-0006-0000-0000-000008000000}">
      <text>
        <r>
          <rPr>
            <sz val="12"/>
            <color theme="1"/>
            <rFont val="Calibri"/>
            <scheme val="minor"/>
          </rPr>
          <t>kálium (K)
a sejtfalat erősíti, szabályozza a vízháztartást és javítja a télállóságot.</t>
        </r>
      </text>
    </comment>
    <comment ref="J16" authorId="1" shapeId="0" xr:uid="{00000000-0006-0000-0000-000009000000}">
      <text>
        <r>
          <rPr>
            <sz val="12"/>
            <color theme="1"/>
            <rFont val="Calibri"/>
            <scheme val="minor"/>
          </rPr>
          <t>magnézium (Mg) 
elősegíti a zöld levélképződést és a fotoszintézist.</t>
        </r>
      </text>
    </comment>
    <comment ref="K21" authorId="0" shapeId="0" xr:uid="{00000000-0006-0000-0000-00000A000000}">
      <text>
        <r>
          <rPr>
            <sz val="9"/>
            <color indexed="81"/>
            <rFont val="Tahoma"/>
            <charset val="1"/>
          </rPr>
          <t>Hatóanyag arány
1 : 0,3 : 0,8 : 0,2</t>
        </r>
      </text>
    </comment>
  </commentList>
</comments>
</file>

<file path=xl/sharedStrings.xml><?xml version="1.0" encoding="utf-8"?>
<sst xmlns="http://schemas.openxmlformats.org/spreadsheetml/2006/main" count="159" uniqueCount="86">
  <si>
    <t>Gyep terület:</t>
  </si>
  <si>
    <t>Tápanyag kijuttatás ideje</t>
  </si>
  <si>
    <t>Termék kiszerelése</t>
  </si>
  <si>
    <t>Termék ára</t>
  </si>
  <si>
    <t>Tápanyag tápértékei</t>
  </si>
  <si>
    <t>N</t>
  </si>
  <si>
    <t>P</t>
  </si>
  <si>
    <t>K</t>
  </si>
  <si>
    <t>Mg</t>
  </si>
  <si>
    <t>Március közepe-vége</t>
  </si>
  <si>
    <t>Augusztus vége</t>
  </si>
  <si>
    <t xml:space="preserve"> </t>
  </si>
  <si>
    <t>Éves tápanyag cél g/m²:</t>
  </si>
  <si>
    <t>Éves költség:</t>
  </si>
  <si>
    <t>www.ezcsakgyep.hu</t>
  </si>
  <si>
    <t>Június eleje, közepe</t>
  </si>
  <si>
    <t>Szeptember vége, október közepe</t>
  </si>
  <si>
    <t>Éves össz tápanyag g/m²:</t>
  </si>
  <si>
    <t>+ lombtrágya tápanyag tervező. Folyékony lombtrágya eseten 1ml 1g-nek értendő.</t>
  </si>
  <si>
    <t>Szükséges mennyiség         1 adaghoz</t>
  </si>
  <si>
    <t>Termék</t>
  </si>
  <si>
    <t xml:space="preserve">K </t>
  </si>
  <si>
    <t>GREENSPEED P56 20 + 5 + 9 (+3) +B, CU, FE, MN, ZN</t>
  </si>
  <si>
    <t>LANDSCAPER PRO MAINTENANCE 25+05+12</t>
  </si>
  <si>
    <t>LUPIGREEN TAVASZ P56 11 + 1 + 4 (+ 1) + FE</t>
  </si>
  <si>
    <t>OLYMPIA PLUS P56 30 + 5 + 9 (+2)</t>
  </si>
  <si>
    <t>PROTURF 21+5+6+2,5CAO+2,5MGO</t>
  </si>
  <si>
    <t>RASACUR 10 + 2 + 5 (+ 2) + FE</t>
  </si>
  <si>
    <t>SPORTSMASTER CRF MINI HIGHN 24-5-11+2CAO</t>
  </si>
  <si>
    <t>BECKMANN ŐSZ 6+2+12 + 50 % SZERVES ANYAG TARTALOM</t>
  </si>
  <si>
    <t>HIGH K P56 12 + 0 + 25 (+4) + FE, MN</t>
  </si>
  <si>
    <t>LANDSCAPER PRO STRESS CONTROL 16-5-22</t>
  </si>
  <si>
    <t>LUPIGREEN ŐSZ P56 6 + 2 + 12 (+ 1) + FE</t>
  </si>
  <si>
    <t>PRO TURF 12+5+20+2CAO+2MGO</t>
  </si>
  <si>
    <t>SPORTSMASTER CRF MINI 10+5+21+4CAO+2MGO</t>
  </si>
  <si>
    <t>BASIC START 18 + 20 + 10 (+2)</t>
  </si>
  <si>
    <t>GYEPTRÁGYA FŰMAGVETÉSHEZ, GYEPSZŐNYEG TELEPÍTÉSHEZ 12+22+10</t>
  </si>
  <si>
    <t>LANDSCAPER PRO NEW GRASS 20+20+8</t>
  </si>
  <si>
    <t>PROTURF 15+05+15+2MGO+2CAO</t>
  </si>
  <si>
    <t>Termék neve (legördülő menü)</t>
  </si>
  <si>
    <t>TERRACUR 4.7 + 3 + 2</t>
  </si>
  <si>
    <t>Tavaszi</t>
  </si>
  <si>
    <t>Típusok</t>
  </si>
  <si>
    <t>Nyári</t>
  </si>
  <si>
    <t>Őszi</t>
  </si>
  <si>
    <t>Téli</t>
  </si>
  <si>
    <t>Tavaszi, nyárvégi nitrogén túlsúlyos gyeptrágyák</t>
  </si>
  <si>
    <t>GREENS P56 20 + 5 + 9 (+3) +B, CU, FE, MN, ZN</t>
  </si>
  <si>
    <t>Nyári, téli stresszkezelő, kálium túlsúlyos gyeptrágyák</t>
  </si>
  <si>
    <t>Indítótrágyák új vetéshez</t>
  </si>
  <si>
    <t>Kingyenlített gyeptrágyák</t>
  </si>
  <si>
    <t>Szerves tápanyagok a talajélet javításához</t>
  </si>
  <si>
    <t xml:space="preserve">Indító </t>
  </si>
  <si>
    <t>Szerves</t>
  </si>
  <si>
    <t xml:space="preserve">Kiegyenlített  </t>
  </si>
  <si>
    <t>KINGLIFE 3-5-40+MIKRO (NYÁR)</t>
  </si>
  <si>
    <t>Tavasz, Ősz</t>
  </si>
  <si>
    <t>3 hetente</t>
  </si>
  <si>
    <t>Nyár</t>
  </si>
  <si>
    <t>Kiszerelés</t>
  </si>
  <si>
    <t>Ár</t>
  </si>
  <si>
    <t>1 adag ára</t>
  </si>
  <si>
    <t>Adagolás g/m² vagy ml/m² (legördülő menü)</t>
  </si>
  <si>
    <t>Adagolás g/m²                    (legördülő menü)</t>
  </si>
  <si>
    <t>Hányszor juttatod ki egy évben? (legördülő menü)</t>
  </si>
  <si>
    <t>Gyeptrágya típusok (legördülő menü)</t>
  </si>
  <si>
    <t xml:space="preserve">1. Add meg itt balra a gyep területét!    </t>
  </si>
  <si>
    <t xml:space="preserve">3. Tetszőlegesen töltsd ki a sárga mezőket hogy mikorra tervezed a kijuttatást!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</si>
  <si>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 Hasonlítsd össze az éves össz tápanyagot az éves tápanyag céllal!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</si>
  <si>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Kijutatott tápanyagmennyiség g/</t>
    </r>
    <r>
      <rPr>
        <b/>
        <sz val="12"/>
        <color theme="1"/>
        <rFont val="Calibri"/>
        <family val="2"/>
        <charset val="238"/>
      </rPr>
      <t>m²</t>
    </r>
  </si>
  <si>
    <t>BECKMANN RASOFERT® 12+3+5+3 (5 Kg)</t>
  </si>
  <si>
    <t>BECKMANN RASOFERT® 12+3+5+3 (15 Kg)</t>
  </si>
  <si>
    <t>BECKMANN RASOFERT® 12+3+5+3 (25 Kg)</t>
  </si>
  <si>
    <t>BECKMANN TAVASZI GYEPTRÁGYA 30+5+6 (5 Kg)</t>
  </si>
  <si>
    <t>BECKMANN TAVASZI GYEPTRÁGYA 30+5+6 (9 Kg)</t>
  </si>
  <si>
    <t>BECKMANN TAVASZI GYEPTRÁGYA 30+5+6 (25 Kg)</t>
  </si>
  <si>
    <t>SUBSTRAL START 18+22+5 (5 Kg)</t>
  </si>
  <si>
    <t>SUBSTRAL START 18+22+5 (2 Kg)</t>
  </si>
  <si>
    <t>BECKMANN TALAJAKTIVÁTOR 4 +5 +1 (7,5 Kg)</t>
  </si>
  <si>
    <t>BECKMANN TALAJAKTIVÁTOR 4 +5 +1 (25 Kg)</t>
  </si>
  <si>
    <t>KINGLIFE 30-10-10+MIKRO (TAVASZ) (1 Kg)</t>
  </si>
  <si>
    <t>KINGLIFE 30-10-10+MIKRO (TAVASZ) (5 Kg)</t>
  </si>
  <si>
    <t>ORGANIT MAGNÉZIUM 1 L</t>
  </si>
  <si>
    <t xml:space="preserve">2. A legerdülő menükkel tudod a termékeket, az adagolást, a kijuttatások számát és az éves tápanyag célnál a nitrogént megadni. </t>
  </si>
  <si>
    <t>FOLIACON 22 CALCIUM ÉS MAGNÉZIUM</t>
  </si>
  <si>
    <t xml:space="preserve"> Ha lombtrágyázást is tervezel, add meg az adatokat. Ha nem, töröld a terméket!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</si>
</sst>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Ft&quot;_-;\-* #,##0.00\ &quot;Ft&quot;_-;_-* &quot;-&quot;??\ &quot;Ft&quot;_-;_-@_-"/>
    <numFmt numFmtId="164" formatCode="#&quot; m²&quot;"/>
    <numFmt numFmtId="165" formatCode="#,##0\ \k\g;\-#,##0\ \k\g"/>
    <numFmt numFmtId="166" formatCode="#,##0\ [$Ft-40E]"/>
    <numFmt numFmtId="167" formatCode="#&quot; g/m²&quot;"/>
    <numFmt numFmtId="168" formatCode="#,##0.0\ \g\/\m\²;\-#,##0.0\ \g\/\m\²"/>
    <numFmt numFmtId="169" formatCode="#.0&quot; g/m²&quot;"/>
    <numFmt numFmtId="170" formatCode="0&quot; g&quot;"/>
    <numFmt numFmtId="171" formatCode="#.0&quot; g/m² vagy ml/m²&quot;"/>
    <numFmt numFmtId="172" formatCode="0&quot; g vagy ml&quot;"/>
    <numFmt numFmtId="173" formatCode="#,##0.00\ \g\/\m\²;\-#,##0.00\ \g\/\m\²"/>
    <numFmt numFmtId="174" formatCode="_-* #,##0.00\ [$Ft-40E]_-;\-* #,##0.00\ [$Ft-40E]_-;_-* &quot;-&quot;??\ [$Ft-40E]_-;_-@_-"/>
    <numFmt numFmtId="175" formatCode="_-* #,##0\ [$Ft-40E]_-;\-* #,##0\ [$Ft-40E]_-;_-* &quot;-&quot;??\ [$Ft-40E]_-;_-@_-"/>
    <numFmt numFmtId="176" formatCode="_-* #,##0\ &quot;Ft&quot;_-;\-* #,##0\ &quot;Ft&quot;_-;_-* &quot;-&quot;??\ &quot;Ft&quot;_-;_-@_-"/>
    <numFmt numFmtId="177" formatCode="0&quot; kg vagy L&quot;"/>
    <numFmt numFmtId="178" formatCode="#,##0.0\ \k\g;\-#,##0.0\ \k\g"/>
  </numFmts>
  <fonts count="21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b/>
      <sz val="12"/>
      <color theme="1"/>
      <name val="Calibri"/>
      <scheme val="minor"/>
    </font>
    <font>
      <b/>
      <u/>
      <sz val="18"/>
      <color rgb="FFB6D7A8"/>
      <name val="Calibri"/>
    </font>
    <font>
      <sz val="13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0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2"/>
      <color theme="10"/>
      <name val="Calibri"/>
    </font>
    <font>
      <u/>
      <sz val="12"/>
      <color theme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theme="2" tint="-0.14999847407452621"/>
        <bgColor rgb="FFFFE599"/>
      </patternFill>
    </fill>
    <fill>
      <patternFill patternType="solid">
        <fgColor theme="2" tint="-0.14999847407452621"/>
        <bgColor rgb="FFD9EAD3"/>
      </patternFill>
    </fill>
    <fill>
      <patternFill patternType="solid">
        <fgColor theme="5" tint="0.79998168889431442"/>
        <bgColor rgb="FFD9EAD3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rgb="FFFFE599"/>
      </patternFill>
    </fill>
  </fills>
  <borders count="6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8" fontId="3" fillId="4" borderId="5" xfId="0" applyNumberFormat="1" applyFont="1" applyFill="1" applyBorder="1" applyAlignment="1">
      <alignment horizontal="center" vertical="center"/>
    </xf>
    <xf numFmtId="168" fontId="3" fillId="4" borderId="8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right" vertical="center"/>
    </xf>
    <xf numFmtId="168" fontId="3" fillId="4" borderId="16" xfId="0" applyNumberFormat="1" applyFont="1" applyFill="1" applyBorder="1" applyAlignment="1">
      <alignment horizontal="center" vertical="center"/>
    </xf>
    <xf numFmtId="168" fontId="3" fillId="4" borderId="17" xfId="0" applyNumberFormat="1" applyFont="1" applyFill="1" applyBorder="1" applyAlignment="1">
      <alignment horizontal="center" vertical="center"/>
    </xf>
    <xf numFmtId="168" fontId="3" fillId="4" borderId="2" xfId="0" applyNumberFormat="1" applyFont="1" applyFill="1" applyBorder="1" applyAlignment="1">
      <alignment horizontal="center" vertical="center"/>
    </xf>
    <xf numFmtId="168" fontId="3" fillId="4" borderId="19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1" fillId="2" borderId="2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0" borderId="24" xfId="0" applyFont="1" applyBorder="1"/>
    <xf numFmtId="0" fontId="10" fillId="0" borderId="0" xfId="0" applyFont="1"/>
    <xf numFmtId="0" fontId="1" fillId="0" borderId="0" xfId="0" applyFont="1" applyAlignment="1">
      <alignment horizontal="center" vertical="center"/>
    </xf>
    <xf numFmtId="170" fontId="3" fillId="4" borderId="5" xfId="0" applyNumberFormat="1" applyFont="1" applyFill="1" applyBorder="1" applyAlignment="1">
      <alignment horizontal="center" vertical="center"/>
    </xf>
    <xf numFmtId="172" fontId="3" fillId="4" borderId="5" xfId="0" applyNumberFormat="1" applyFont="1" applyFill="1" applyBorder="1" applyAlignment="1">
      <alignment horizontal="center" vertical="center"/>
    </xf>
    <xf numFmtId="166" fontId="1" fillId="4" borderId="15" xfId="0" applyNumberFormat="1" applyFont="1" applyFill="1" applyBorder="1" applyAlignment="1">
      <alignment horizontal="left" vertical="center"/>
    </xf>
    <xf numFmtId="173" fontId="3" fillId="4" borderId="4" xfId="0" applyNumberFormat="1" applyFont="1" applyFill="1" applyBorder="1" applyAlignment="1">
      <alignment horizontal="center" vertical="center"/>
    </xf>
    <xf numFmtId="173" fontId="3" fillId="4" borderId="29" xfId="0" applyNumberFormat="1" applyFont="1" applyFill="1" applyBorder="1" applyAlignment="1">
      <alignment horizontal="center" vertical="center"/>
    </xf>
    <xf numFmtId="173" fontId="3" fillId="4" borderId="5" xfId="0" applyNumberFormat="1" applyFont="1" applyFill="1" applyBorder="1" applyAlignment="1">
      <alignment horizontal="center" vertical="center"/>
    </xf>
    <xf numFmtId="173" fontId="3" fillId="4" borderId="16" xfId="0" applyNumberFormat="1" applyFont="1" applyFill="1" applyBorder="1" applyAlignment="1">
      <alignment horizontal="center" vertical="center"/>
    </xf>
    <xf numFmtId="0" fontId="11" fillId="0" borderId="0" xfId="0" applyFont="1"/>
    <xf numFmtId="169" fontId="1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169" fontId="1" fillId="9" borderId="4" xfId="0" applyNumberFormat="1" applyFont="1" applyFill="1" applyBorder="1" applyAlignment="1">
      <alignment horizontal="center" vertical="center"/>
    </xf>
    <xf numFmtId="169" fontId="1" fillId="9" borderId="23" xfId="0" applyNumberFormat="1" applyFont="1" applyFill="1" applyBorder="1" applyAlignment="1">
      <alignment horizontal="center" vertical="center"/>
    </xf>
    <xf numFmtId="175" fontId="3" fillId="6" borderId="44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166" fontId="15" fillId="11" borderId="18" xfId="0" applyNumberFormat="1" applyFont="1" applyFill="1" applyBorder="1" applyAlignment="1">
      <alignment horizontal="center" vertical="center"/>
    </xf>
    <xf numFmtId="166" fontId="15" fillId="11" borderId="45" xfId="0" applyNumberFormat="1" applyFont="1" applyFill="1" applyBorder="1" applyAlignment="1">
      <alignment horizontal="center" vertical="center"/>
    </xf>
    <xf numFmtId="166" fontId="15" fillId="11" borderId="35" xfId="0" applyNumberFormat="1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 wrapText="1"/>
    </xf>
    <xf numFmtId="176" fontId="0" fillId="0" borderId="0" xfId="1" applyNumberFormat="1" applyFont="1" applyAlignment="1">
      <alignment horizontal="center"/>
    </xf>
    <xf numFmtId="167" fontId="3" fillId="7" borderId="5" xfId="0" applyNumberFormat="1" applyFont="1" applyFill="1" applyBorder="1" applyAlignment="1" applyProtection="1">
      <alignment horizontal="center" vertical="center"/>
      <protection locked="0"/>
    </xf>
    <xf numFmtId="167" fontId="3" fillId="7" borderId="2" xfId="0" applyNumberFormat="1" applyFont="1" applyFill="1" applyBorder="1" applyAlignment="1" applyProtection="1">
      <alignment horizontal="center" vertical="center"/>
      <protection locked="0"/>
    </xf>
    <xf numFmtId="171" fontId="7" fillId="7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2" fillId="12" borderId="36" xfId="0" applyFont="1" applyFill="1" applyBorder="1" applyAlignment="1">
      <alignment horizontal="center" vertical="center"/>
    </xf>
    <xf numFmtId="0" fontId="12" fillId="12" borderId="37" xfId="0" applyFont="1" applyFill="1" applyBorder="1" applyAlignment="1">
      <alignment horizontal="center" vertical="center"/>
    </xf>
    <xf numFmtId="169" fontId="1" fillId="5" borderId="5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167" fontId="1" fillId="13" borderId="9" xfId="0" applyNumberFormat="1" applyFont="1" applyFill="1" applyBorder="1" applyAlignment="1" applyProtection="1">
      <alignment horizontal="center" vertical="center"/>
      <protection locked="0"/>
    </xf>
    <xf numFmtId="177" fontId="3" fillId="6" borderId="44" xfId="0" applyNumberFormat="1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175" fontId="3" fillId="6" borderId="13" xfId="0" applyNumberFormat="1" applyFont="1" applyFill="1" applyBorder="1" applyAlignment="1">
      <alignment horizontal="center" vertical="center" wrapText="1"/>
    </xf>
    <xf numFmtId="0" fontId="19" fillId="0" borderId="0" xfId="2" applyAlignment="1" applyProtection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9" fillId="0" borderId="0" xfId="2" applyAlignmen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center"/>
      <protection locked="0"/>
    </xf>
    <xf numFmtId="178" fontId="0" fillId="0" borderId="0" xfId="0" applyNumberFormat="1" applyAlignment="1" applyProtection="1">
      <alignment horizontal="center"/>
      <protection locked="0"/>
    </xf>
    <xf numFmtId="174" fontId="0" fillId="0" borderId="0" xfId="0" applyNumberFormat="1" applyAlignment="1" applyProtection="1">
      <alignment horizontal="center"/>
      <protection locked="0"/>
    </xf>
    <xf numFmtId="0" fontId="12" fillId="0" borderId="0" xfId="0" applyFont="1"/>
    <xf numFmtId="178" fontId="3" fillId="6" borderId="5" xfId="0" applyNumberFormat="1" applyFont="1" applyFill="1" applyBorder="1" applyAlignment="1">
      <alignment horizontal="center" vertical="center" wrapText="1"/>
    </xf>
    <xf numFmtId="177" fontId="3" fillId="6" borderId="61" xfId="0" applyNumberFormat="1" applyFont="1" applyFill="1" applyBorder="1" applyAlignment="1">
      <alignment horizontal="center" vertical="center" wrapText="1"/>
    </xf>
    <xf numFmtId="175" fontId="3" fillId="6" borderId="61" xfId="0" applyNumberFormat="1" applyFont="1" applyFill="1" applyBorder="1" applyAlignment="1">
      <alignment horizontal="center" vertical="center" wrapText="1"/>
    </xf>
    <xf numFmtId="0" fontId="20" fillId="0" borderId="0" xfId="2" applyFont="1" applyAlignment="1" applyProtection="1">
      <alignment horizontal="left"/>
    </xf>
    <xf numFmtId="0" fontId="1" fillId="2" borderId="5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49" xfId="0" applyBorder="1" applyAlignment="1">
      <alignment horizontal="center"/>
    </xf>
    <xf numFmtId="164" fontId="1" fillId="3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1" fillId="4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13" fillId="2" borderId="30" xfId="0" applyFont="1" applyFill="1" applyBorder="1" applyAlignment="1">
      <alignment horizontal="center" vertical="center"/>
    </xf>
    <xf numFmtId="0" fontId="2" fillId="0" borderId="11" xfId="0" applyFont="1" applyBorder="1"/>
    <xf numFmtId="0" fontId="4" fillId="2" borderId="2" xfId="0" applyFont="1" applyFill="1" applyBorder="1" applyAlignment="1">
      <alignment horizontal="center" vertical="center"/>
    </xf>
    <xf numFmtId="0" fontId="2" fillId="0" borderId="4" xfId="0" applyFont="1" applyBorder="1"/>
    <xf numFmtId="164" fontId="1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9" fillId="2" borderId="46" xfId="0" applyFont="1" applyFill="1" applyBorder="1" applyAlignment="1">
      <alignment horizontal="center" vertical="center"/>
    </xf>
    <xf numFmtId="0" fontId="2" fillId="0" borderId="0" xfId="0" applyFont="1"/>
    <xf numFmtId="0" fontId="2" fillId="0" borderId="33" xfId="0" applyFont="1" applyBorder="1"/>
    <xf numFmtId="0" fontId="1" fillId="2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3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32" xfId="0" applyFont="1" applyBorder="1"/>
    <xf numFmtId="0" fontId="13" fillId="0" borderId="51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" fillId="9" borderId="10" xfId="0" applyFont="1" applyFill="1" applyBorder="1" applyAlignment="1">
      <alignment horizontal="center" vertical="center"/>
    </xf>
    <xf numFmtId="0" fontId="2" fillId="10" borderId="11" xfId="0" applyFont="1" applyFill="1" applyBorder="1"/>
    <xf numFmtId="0" fontId="1" fillId="0" borderId="0" xfId="0" applyFont="1"/>
    <xf numFmtId="164" fontId="9" fillId="0" borderId="47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164" fontId="9" fillId="0" borderId="54" xfId="0" applyNumberFormat="1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ivatkozás" xfId="2" builtinId="8"/>
    <cellStyle name="Normál" xfId="0" builtinId="0"/>
    <cellStyle name="Pénznem" xfId="1" builtinId="4"/>
  </cellStyles>
  <dxfs count="0"/>
  <tableStyles count="0" defaultTableStyle="TableStyleMedium9" defaultPivotStyle="PivotStyleLight16"/>
  <colors>
    <mruColors>
      <color rgb="FFD9EA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ezcsakgyep.h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733426</xdr:colOff>
      <xdr:row>0</xdr:row>
      <xdr:rowOff>85725</xdr:rowOff>
    </xdr:from>
    <xdr:to>
      <xdr:col>15</xdr:col>
      <xdr:colOff>666752</xdr:colOff>
      <xdr:row>3</xdr:row>
      <xdr:rowOff>171451</xdr:rowOff>
    </xdr:to>
    <xdr:pic>
      <xdr:nvPicPr>
        <xdr:cNvPr id="2" name="Kép 1" descr="maxresdefault másolat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44851" y="85725"/>
          <a:ext cx="828676" cy="828676"/>
        </a:xfrm>
        <a:prstGeom prst="rect">
          <a:avLst/>
        </a:prstGeom>
      </xdr:spPr>
    </xdr:pic>
    <xdr:clientData/>
  </xdr:twoCellAnchor>
  <xdr:oneCellAnchor>
    <xdr:from>
      <xdr:col>0</xdr:col>
      <xdr:colOff>657226</xdr:colOff>
      <xdr:row>19</xdr:row>
      <xdr:rowOff>114300</xdr:rowOff>
    </xdr:from>
    <xdr:ext cx="6534150" cy="18859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226" y="6086475"/>
          <a:ext cx="6534150" cy="1885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zcsakgyep.h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zcsakgyep.hu/GREENSPEED-P56-20-5-9-3-B-Cu-Fe-Mn-Zn" TargetMode="External"/><Relationship Id="rId13" Type="http://schemas.openxmlformats.org/officeDocument/2006/relationships/hyperlink" Target="https://ezcsakgyep.hu/RASACUR-10-2-5-2-Fe" TargetMode="External"/><Relationship Id="rId18" Type="http://schemas.openxmlformats.org/officeDocument/2006/relationships/hyperlink" Target="https://ezcsakgyep.hu/LUPIGREEN-Osz-P56-6-2-12-1-Fe" TargetMode="External"/><Relationship Id="rId26" Type="http://schemas.openxmlformats.org/officeDocument/2006/relationships/hyperlink" Target="https://ezcsakgyep.hu/Kiegyenlitett-gyeptragyak" TargetMode="External"/><Relationship Id="rId3" Type="http://schemas.openxmlformats.org/officeDocument/2006/relationships/hyperlink" Target="https://ezcsakgyep.hu/Beckmann-Rasofert-12-3-5-3-45-szerves-anyag-tartal" TargetMode="External"/><Relationship Id="rId21" Type="http://schemas.openxmlformats.org/officeDocument/2006/relationships/hyperlink" Target="https://ezcsakgyep.hu/BASIC-START-18-20-10-2" TargetMode="External"/><Relationship Id="rId7" Type="http://schemas.openxmlformats.org/officeDocument/2006/relationships/hyperlink" Target="https://ezcsakgyep.hu/GREENS-P56-20-5-9-3-B-Cu-Fe-Mn-Zn" TargetMode="External"/><Relationship Id="rId12" Type="http://schemas.openxmlformats.org/officeDocument/2006/relationships/hyperlink" Target="https://ezcsakgyep.hu/ProTurf-21-5-6" TargetMode="External"/><Relationship Id="rId17" Type="http://schemas.openxmlformats.org/officeDocument/2006/relationships/hyperlink" Target="https://ezcsakgyep.hu/Landscaper-Pro-Stress-Control-16-5-22" TargetMode="External"/><Relationship Id="rId25" Type="http://schemas.openxmlformats.org/officeDocument/2006/relationships/hyperlink" Target="https://ezcsakgyep.hu/SUBSTRAL-START-18-22-5-2kg" TargetMode="External"/><Relationship Id="rId2" Type="http://schemas.openxmlformats.org/officeDocument/2006/relationships/hyperlink" Target="https://ezcsakgyep.hu/Beckmann-Rasofert-12-3-5-3-45-szerves-anyag-tartal" TargetMode="External"/><Relationship Id="rId16" Type="http://schemas.openxmlformats.org/officeDocument/2006/relationships/hyperlink" Target="https://ezcsakgyep.hu/HIGH-K-P56-12-0-25-4-Fe-Mn" TargetMode="External"/><Relationship Id="rId20" Type="http://schemas.openxmlformats.org/officeDocument/2006/relationships/hyperlink" Target="https://ezcsakgyep.hu/Sportsmaster-CRF-Mini-10-5-21-4CaO-2MgO" TargetMode="External"/><Relationship Id="rId29" Type="http://schemas.openxmlformats.org/officeDocument/2006/relationships/hyperlink" Target="https://ezcsakgyep.hu/TERRACUR-4-7-3-2" TargetMode="External"/><Relationship Id="rId1" Type="http://schemas.openxmlformats.org/officeDocument/2006/relationships/hyperlink" Target="https://ezcsakgyep.hu/Beckmann-Rasofert-12-3-5-3-45-szerves-anyag-tartal" TargetMode="External"/><Relationship Id="rId6" Type="http://schemas.openxmlformats.org/officeDocument/2006/relationships/hyperlink" Target="https://ezcsakgyep.hu/Beckmann-Tavaszi-gyeptragya-30-5-6" TargetMode="External"/><Relationship Id="rId11" Type="http://schemas.openxmlformats.org/officeDocument/2006/relationships/hyperlink" Target="https://ezcsakgyep.hu/OLYMPIA-PLUS-P56-30-5-9-2" TargetMode="External"/><Relationship Id="rId24" Type="http://schemas.openxmlformats.org/officeDocument/2006/relationships/hyperlink" Target="https://ezcsakgyep.hu/Substral-Start-18-22-5" TargetMode="External"/><Relationship Id="rId5" Type="http://schemas.openxmlformats.org/officeDocument/2006/relationships/hyperlink" Target="https://ezcsakgyep.hu/Beckmann-Tavaszi-gyeptragya-30-5-6" TargetMode="External"/><Relationship Id="rId15" Type="http://schemas.openxmlformats.org/officeDocument/2006/relationships/hyperlink" Target="https://ezcsakgyep.hu/Beckmann-Osz-6-2-12-50-szerves-anyag-tartalom" TargetMode="External"/><Relationship Id="rId23" Type="http://schemas.openxmlformats.org/officeDocument/2006/relationships/hyperlink" Target="https://ezcsakgyep.hu/Landscaper-Pro-New-Grass-20-20-8" TargetMode="External"/><Relationship Id="rId28" Type="http://schemas.openxmlformats.org/officeDocument/2006/relationships/hyperlink" Target="https://ezcsakgyep.hu/Beckmann-talajaktivator" TargetMode="External"/><Relationship Id="rId10" Type="http://schemas.openxmlformats.org/officeDocument/2006/relationships/hyperlink" Target="https://ezcsakgyep.hu/LUPIGREEN-Tavasz-P56-EUROGREEN-szerves-gyeptragya" TargetMode="External"/><Relationship Id="rId19" Type="http://schemas.openxmlformats.org/officeDocument/2006/relationships/hyperlink" Target="https://ezcsakgyep.hu/Pro-Turf" TargetMode="External"/><Relationship Id="rId4" Type="http://schemas.openxmlformats.org/officeDocument/2006/relationships/hyperlink" Target="https://ezcsakgyep.hu/Beckmann-Tavaszi-gyeptragya-30-5-6" TargetMode="External"/><Relationship Id="rId9" Type="http://schemas.openxmlformats.org/officeDocument/2006/relationships/hyperlink" Target="https://ezcsakgyep.hu/Landscaper-Pro-Maintenance-25-05-12" TargetMode="External"/><Relationship Id="rId14" Type="http://schemas.openxmlformats.org/officeDocument/2006/relationships/hyperlink" Target="https://ezcsakgyep.hu/Sportsmaster-CRF-Mini-HighN-24-5-11-2CaO" TargetMode="External"/><Relationship Id="rId22" Type="http://schemas.openxmlformats.org/officeDocument/2006/relationships/hyperlink" Target="https://ezcsakgyep.hu/Gyeptragya-fumagveteshez-gyepszonyeg-telepiteshez" TargetMode="External"/><Relationship Id="rId27" Type="http://schemas.openxmlformats.org/officeDocument/2006/relationships/hyperlink" Target="https://ezcsakgyep.hu/Beckmann-talajaktivator" TargetMode="External"/><Relationship Id="rId3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zcsakgyep.hu/ORGANIT-MAGNEZIUM-1-L" TargetMode="External"/><Relationship Id="rId2" Type="http://schemas.openxmlformats.org/officeDocument/2006/relationships/hyperlink" Target="https://ezcsakgyep.hu/KINGLIFE-30-10-10-MIKRO" TargetMode="External"/><Relationship Id="rId1" Type="http://schemas.openxmlformats.org/officeDocument/2006/relationships/hyperlink" Target="https://ezcsakgyep.hu/KINGLIFE-30-10-10-MIKRO" TargetMode="External"/><Relationship Id="rId5" Type="http://schemas.openxmlformats.org/officeDocument/2006/relationships/hyperlink" Target="https://ezcsakgyep.hu/Foliacon-22" TargetMode="External"/><Relationship Id="rId4" Type="http://schemas.openxmlformats.org/officeDocument/2006/relationships/hyperlink" Target="https://ezcsakgyep.hu/KINGLIFE-3-5-40-MIKRO-Ny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/>
  <dimension ref="A1:U24"/>
  <sheetViews>
    <sheetView showGridLines="0" tabSelected="1" zoomScaleNormal="100" zoomScalePageLayoutView="80" workbookViewId="0">
      <selection activeCell="K8" sqref="K8"/>
    </sheetView>
  </sheetViews>
  <sheetFormatPr baseColWidth="10" defaultColWidth="11.1640625" defaultRowHeight="15" customHeight="1" x14ac:dyDescent="0.2"/>
  <cols>
    <col min="1" max="1" width="21.33203125" customWidth="1"/>
    <col min="2" max="2" width="17.5" customWidth="1"/>
    <col min="3" max="3" width="40.6640625" customWidth="1"/>
    <col min="4" max="4" width="18.33203125" bestFit="1" customWidth="1"/>
    <col min="5" max="6" width="10.5" customWidth="1"/>
    <col min="7" max="10" width="5.1640625" customWidth="1"/>
    <col min="11" max="11" width="25.1640625" customWidth="1"/>
    <col min="12" max="12" width="13.1640625" customWidth="1"/>
    <col min="13" max="16" width="11.6640625" customWidth="1"/>
    <col min="17" max="17" width="10.6640625" customWidth="1"/>
  </cols>
  <sheetData>
    <row r="1" spans="1:21" ht="20" customHeight="1" thickTop="1" x14ac:dyDescent="0.2">
      <c r="A1" s="78" t="s">
        <v>0</v>
      </c>
      <c r="B1" s="79"/>
      <c r="C1" s="84">
        <v>100</v>
      </c>
      <c r="D1" s="119" t="s">
        <v>66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</row>
    <row r="2" spans="1:21" ht="20" customHeight="1" x14ac:dyDescent="0.2">
      <c r="A2" s="80"/>
      <c r="B2" s="81"/>
      <c r="C2" s="85"/>
      <c r="D2" s="121" t="s">
        <v>83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/>
    </row>
    <row r="3" spans="1:21" ht="20" customHeight="1" x14ac:dyDescent="0.2">
      <c r="A3" s="80"/>
      <c r="B3" s="81"/>
      <c r="C3" s="85"/>
      <c r="D3" s="126" t="s">
        <v>67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  <c r="Q3" s="55"/>
      <c r="R3" s="55"/>
      <c r="S3" s="55"/>
      <c r="T3" s="55"/>
      <c r="U3" s="55"/>
    </row>
    <row r="4" spans="1:21" ht="20" customHeight="1" thickBot="1" x14ac:dyDescent="0.25">
      <c r="A4" s="82"/>
      <c r="B4" s="83"/>
      <c r="C4" s="86"/>
      <c r="D4" s="129" t="s">
        <v>68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59"/>
    </row>
    <row r="5" spans="1:21" ht="20.25" customHeight="1" thickTop="1" x14ac:dyDescent="0.2">
      <c r="A5" s="112" t="s">
        <v>1</v>
      </c>
      <c r="B5" s="116" t="s">
        <v>65</v>
      </c>
      <c r="C5" s="114" t="s">
        <v>39</v>
      </c>
      <c r="D5" s="115" t="s">
        <v>2</v>
      </c>
      <c r="E5" s="115" t="s">
        <v>3</v>
      </c>
      <c r="F5" s="114" t="s">
        <v>61</v>
      </c>
      <c r="G5" s="104" t="s">
        <v>4</v>
      </c>
      <c r="H5" s="89"/>
      <c r="I5" s="89"/>
      <c r="J5" s="89"/>
      <c r="K5" s="116" t="s">
        <v>63</v>
      </c>
      <c r="L5" s="105" t="s">
        <v>19</v>
      </c>
      <c r="M5" s="107" t="s">
        <v>69</v>
      </c>
      <c r="N5" s="108"/>
      <c r="O5" s="108"/>
      <c r="P5" s="109"/>
    </row>
    <row r="6" spans="1:21" ht="28.5" customHeight="1" x14ac:dyDescent="0.2">
      <c r="A6" s="113"/>
      <c r="B6" s="117"/>
      <c r="C6" s="103"/>
      <c r="D6" s="103"/>
      <c r="E6" s="103"/>
      <c r="F6" s="118"/>
      <c r="G6" s="1" t="s">
        <v>5</v>
      </c>
      <c r="H6" s="1" t="s">
        <v>6</v>
      </c>
      <c r="I6" s="1" t="s">
        <v>7</v>
      </c>
      <c r="J6" s="1" t="s">
        <v>8</v>
      </c>
      <c r="K6" s="103"/>
      <c r="L6" s="106"/>
      <c r="M6" s="2" t="s">
        <v>5</v>
      </c>
      <c r="N6" s="2" t="s">
        <v>6</v>
      </c>
      <c r="O6" s="2" t="s">
        <v>7</v>
      </c>
      <c r="P6" s="3" t="s">
        <v>8</v>
      </c>
    </row>
    <row r="7" spans="1:21" ht="32" customHeight="1" x14ac:dyDescent="0.2">
      <c r="A7" s="56" t="s">
        <v>9</v>
      </c>
      <c r="B7" s="34" t="s">
        <v>41</v>
      </c>
      <c r="C7" s="30" t="s">
        <v>70</v>
      </c>
      <c r="D7" s="74">
        <f>IF(C7=0,0,VLOOKUP(C7,Gyeptrágyák!$A$10:$G$220,6,FALSE))</f>
        <v>5</v>
      </c>
      <c r="E7" s="60">
        <f>IF(C7=0,0,VLOOKUP(C7,Gyeptrágyák!$A$10:$H$140,7,FALSE))</f>
        <v>6250</v>
      </c>
      <c r="F7" s="40">
        <f t="shared" ref="F7:F12" si="0">IF(D7=0,0,SUM((E7/D7)*L7)/1000)</f>
        <v>6250</v>
      </c>
      <c r="G7" s="39">
        <f>IF(C7=0,0,VLOOKUP($C$7,Gyeptrágyák!$A$10:$H$140,2,FALSE))</f>
        <v>12</v>
      </c>
      <c r="H7" s="39">
        <f>IF(C7=0,0,VLOOKUP($C$7,Gyeptrágyák!$A$10:$H$140,3,FALSE))</f>
        <v>3</v>
      </c>
      <c r="I7" s="39">
        <f>IF(C7=0,0,VLOOKUP($C$7,Gyeptrágyák!$A$10:$H$140,4,FALSE))</f>
        <v>5</v>
      </c>
      <c r="J7" s="39">
        <f>IF(C7=0,0,VLOOKUP($C$7,Gyeptrágyák!$A$10:$H$140,5,FALSE))</f>
        <v>3</v>
      </c>
      <c r="K7" s="45">
        <v>50</v>
      </c>
      <c r="L7" s="17">
        <f t="shared" ref="L7:L12" si="1">SUM(K7*$C$1)</f>
        <v>5000</v>
      </c>
      <c r="M7" s="4">
        <f t="shared" ref="M7:P7" si="2">SUM($K$7/100*G7)</f>
        <v>6</v>
      </c>
      <c r="N7" s="4">
        <f t="shared" si="2"/>
        <v>1.5</v>
      </c>
      <c r="O7" s="4">
        <f t="shared" si="2"/>
        <v>2.5</v>
      </c>
      <c r="P7" s="5">
        <f t="shared" si="2"/>
        <v>1.5</v>
      </c>
    </row>
    <row r="8" spans="1:21" ht="32" customHeight="1" x14ac:dyDescent="0.2">
      <c r="A8" s="50" t="s">
        <v>9</v>
      </c>
      <c r="B8" s="34" t="s">
        <v>53</v>
      </c>
      <c r="C8" s="28"/>
      <c r="D8" s="74">
        <f>IF(C8=0,0,VLOOKUP(C8,Gyeptrágyák!$A$10:$G$220,6,FALSE))</f>
        <v>0</v>
      </c>
      <c r="E8" s="60">
        <f>IF(C8=0,0,VLOOKUP(C8,Gyeptrágyák!$A$10:$H$140,7,FALSE))</f>
        <v>0</v>
      </c>
      <c r="F8" s="40">
        <f t="shared" si="0"/>
        <v>0</v>
      </c>
      <c r="G8" s="39">
        <f>IF($C$8=0,0,VLOOKUP($C$8,Gyeptrágyák!$A$10:$H$140,2,FALSE))</f>
        <v>0</v>
      </c>
      <c r="H8" s="39">
        <f>IF($C$8=0,0,VLOOKUP($C$8,Gyeptrágyák!$A$10:$H$140,3,FALSE))</f>
        <v>0</v>
      </c>
      <c r="I8" s="39">
        <f>IF($C$8=0,0,VLOOKUP($C$8,Gyeptrágyák!$A$10:$H$140,4,FALSE))</f>
        <v>0</v>
      </c>
      <c r="J8" s="39">
        <f>IF($C$8=0,0,VLOOKUP($C$8,Gyeptrágyák!$A$10:$H$140,5,FALSE))</f>
        <v>0</v>
      </c>
      <c r="K8" s="45">
        <v>0</v>
      </c>
      <c r="L8" s="17">
        <f t="shared" si="1"/>
        <v>0</v>
      </c>
      <c r="M8" s="4">
        <f>SUM($K$8/100*G8)</f>
        <v>0</v>
      </c>
      <c r="N8" s="4">
        <f t="shared" ref="N8:P8" si="3">SUM($K$8/100*H8)</f>
        <v>0</v>
      </c>
      <c r="O8" s="4">
        <f t="shared" si="3"/>
        <v>0</v>
      </c>
      <c r="P8" s="7">
        <f t="shared" si="3"/>
        <v>0</v>
      </c>
    </row>
    <row r="9" spans="1:21" ht="32" customHeight="1" x14ac:dyDescent="0.2">
      <c r="A9" s="50" t="s">
        <v>15</v>
      </c>
      <c r="B9" s="34" t="s">
        <v>43</v>
      </c>
      <c r="C9" s="28" t="s">
        <v>29</v>
      </c>
      <c r="D9" s="74">
        <f>IF(C9=0,0,VLOOKUP(C9,Gyeptrágyák!$A$10:$G$220,6,FALSE))</f>
        <v>20</v>
      </c>
      <c r="E9" s="60">
        <f>IF(C9=0,0,VLOOKUP(C9,Gyeptrágyák!$A$10:$H$140,7,FALSE))</f>
        <v>22700</v>
      </c>
      <c r="F9" s="40">
        <f t="shared" si="0"/>
        <v>5675</v>
      </c>
      <c r="G9" s="39">
        <f>IF($C$9=0,0,VLOOKUP($C$9,Gyeptrágyák!$A$10:$H$140,2,FALSE))</f>
        <v>6</v>
      </c>
      <c r="H9" s="39">
        <f>IF($C$9=0,0,VLOOKUP($C$9,Gyeptrágyák!$A$10:$H$140,3,FALSE))</f>
        <v>2</v>
      </c>
      <c r="I9" s="39">
        <f>IF($C$9=0,0,VLOOKUP($C$9,Gyeptrágyák!$A$10:$H$140,4,FALSE))</f>
        <v>12</v>
      </c>
      <c r="J9" s="39">
        <f>IF($C$9=0,0,VLOOKUP($C$9,Gyeptrágyák!$A$10:$H$140,5,FALSE))</f>
        <v>0</v>
      </c>
      <c r="K9" s="45">
        <v>50</v>
      </c>
      <c r="L9" s="17">
        <f t="shared" si="1"/>
        <v>5000</v>
      </c>
      <c r="M9" s="4">
        <f t="shared" ref="M9:P9" si="4">SUM($K$9/100*G9)</f>
        <v>3</v>
      </c>
      <c r="N9" s="4">
        <f t="shared" si="4"/>
        <v>1</v>
      </c>
      <c r="O9" s="4">
        <f t="shared" si="4"/>
        <v>6</v>
      </c>
      <c r="P9" s="5">
        <f t="shared" si="4"/>
        <v>0</v>
      </c>
    </row>
    <row r="10" spans="1:21" ht="32" customHeight="1" x14ac:dyDescent="0.2">
      <c r="A10" s="50" t="s">
        <v>10</v>
      </c>
      <c r="B10" s="34" t="s">
        <v>41</v>
      </c>
      <c r="C10" s="30" t="s">
        <v>70</v>
      </c>
      <c r="D10" s="74">
        <f>IF(C10=0,0,VLOOKUP(C10,Gyeptrágyák!$A$10:$G$220,6,FALSE))</f>
        <v>5</v>
      </c>
      <c r="E10" s="60">
        <f>IF(C10=0,0,VLOOKUP(C10,Gyeptrágyák!$A$10:$H$140,7,FALSE))</f>
        <v>6250</v>
      </c>
      <c r="F10" s="40">
        <f t="shared" si="0"/>
        <v>6250</v>
      </c>
      <c r="G10" s="39">
        <f>IF($C$10=0,0,VLOOKUP($C$10,Gyeptrágyák!$A$10:$H$140,2,FALSE))</f>
        <v>12</v>
      </c>
      <c r="H10" s="39">
        <f>IF($C$10=0,0,VLOOKUP($C$10,Gyeptrágyák!$A$10:$H$140,3,FALSE))</f>
        <v>3</v>
      </c>
      <c r="I10" s="39">
        <f>IF($C$10=0,0,VLOOKUP($C$10,Gyeptrágyák!$A$10:$H$140,4,FALSE))</f>
        <v>5</v>
      </c>
      <c r="J10" s="39">
        <f>IF($C$10=0,0,VLOOKUP($C$10,Gyeptrágyák!$A$10:$H$140,5,FALSE))</f>
        <v>3</v>
      </c>
      <c r="K10" s="45">
        <v>50</v>
      </c>
      <c r="L10" s="17">
        <f t="shared" si="1"/>
        <v>5000</v>
      </c>
      <c r="M10" s="4">
        <f t="shared" ref="M10:P10" si="5">SUM($K$10/100*G10)</f>
        <v>6</v>
      </c>
      <c r="N10" s="4">
        <f t="shared" si="5"/>
        <v>1.5</v>
      </c>
      <c r="O10" s="4">
        <f t="shared" si="5"/>
        <v>2.5</v>
      </c>
      <c r="P10" s="5">
        <f t="shared" si="5"/>
        <v>1.5</v>
      </c>
    </row>
    <row r="11" spans="1:21" ht="32" customHeight="1" x14ac:dyDescent="0.2">
      <c r="A11" s="50" t="s">
        <v>10</v>
      </c>
      <c r="B11" s="34" t="s">
        <v>43</v>
      </c>
      <c r="C11" s="30"/>
      <c r="D11" s="74">
        <f>IF(C11=0,0,VLOOKUP(C11,Gyeptrágyák!$A$10:$G$220,6,FALSE))</f>
        <v>0</v>
      </c>
      <c r="E11" s="60">
        <f>IF(C11=0,0,VLOOKUP(C11,Gyeptrágyák!$A$10:$H$140,7,FALSE))</f>
        <v>0</v>
      </c>
      <c r="F11" s="40">
        <f t="shared" si="0"/>
        <v>0</v>
      </c>
      <c r="G11" s="39">
        <f>IF($C$11=0,0,VLOOKUP($C$11,Gyeptrágyák!$A$10:$H$140,2,FALSE))</f>
        <v>0</v>
      </c>
      <c r="H11" s="39">
        <f>IF($C$11=0,0,VLOOKUP($C$11,Gyeptrágyák!$A$10:$H$140,3,FALSE))</f>
        <v>0</v>
      </c>
      <c r="I11" s="39">
        <f>IF($C$11=0,0,VLOOKUP($C$11,Gyeptrágyák!$A$10:$H$140,4,FALSE))</f>
        <v>0</v>
      </c>
      <c r="J11" s="39">
        <f>IF($C$11=0,0,VLOOKUP($C$11,Gyeptrágyák!$A$10:$H$140,5,FALSE))</f>
        <v>0</v>
      </c>
      <c r="K11" s="46">
        <v>0</v>
      </c>
      <c r="L11" s="17">
        <f t="shared" si="1"/>
        <v>0</v>
      </c>
      <c r="M11" s="4">
        <f>SUM($K$11/100*G11)</f>
        <v>0</v>
      </c>
      <c r="N11" s="4">
        <f t="shared" ref="N11:P11" si="6">SUM($K$11/100*H11)</f>
        <v>0</v>
      </c>
      <c r="O11" s="4">
        <f t="shared" si="6"/>
        <v>0</v>
      </c>
      <c r="P11" s="8">
        <f t="shared" si="6"/>
        <v>0</v>
      </c>
    </row>
    <row r="12" spans="1:21" ht="32" customHeight="1" thickBot="1" x14ac:dyDescent="0.25">
      <c r="A12" s="51" t="s">
        <v>16</v>
      </c>
      <c r="B12" s="35" t="s">
        <v>44</v>
      </c>
      <c r="C12" s="28" t="s">
        <v>29</v>
      </c>
      <c r="D12" s="74">
        <f>IF(C12=0,0,VLOOKUP(C12,Gyeptrágyák!$A$10:$G$220,6,FALSE))</f>
        <v>20</v>
      </c>
      <c r="E12" s="60">
        <f>IF(C12=0,0,VLOOKUP(C12,Gyeptrágyák!$A$10:$H$140,7,FALSE))</f>
        <v>22700</v>
      </c>
      <c r="F12" s="41">
        <f t="shared" si="0"/>
        <v>5675</v>
      </c>
      <c r="G12" s="39">
        <f>IF($C$12=0,0,VLOOKUP($C$12,Gyeptrágyák!$A$10:$H$140,2,FALSE))</f>
        <v>6</v>
      </c>
      <c r="H12" s="39">
        <f>IF($C$12=0,0,VLOOKUP($C$12,Gyeptrágyák!$A$10:$H$140,3,FALSE))</f>
        <v>2</v>
      </c>
      <c r="I12" s="39">
        <f>IF($C$12=0,0,VLOOKUP($C$12,Gyeptrágyák!$A$10:$H$140,4,FALSE))</f>
        <v>12</v>
      </c>
      <c r="J12" s="39">
        <f>IF($C$12=0,0,VLOOKUP($C$12,Gyeptrágyák!$A$10:$H$140,5,FALSE))</f>
        <v>0</v>
      </c>
      <c r="K12" s="45">
        <v>50</v>
      </c>
      <c r="L12" s="17">
        <f t="shared" si="1"/>
        <v>5000</v>
      </c>
      <c r="M12" s="9">
        <f t="shared" ref="M12:P12" si="7">SUM($K$12/100*G12)</f>
        <v>3</v>
      </c>
      <c r="N12" s="9">
        <f t="shared" si="7"/>
        <v>1</v>
      </c>
      <c r="O12" s="9">
        <f t="shared" si="7"/>
        <v>6</v>
      </c>
      <c r="P12" s="10">
        <f t="shared" si="7"/>
        <v>0</v>
      </c>
    </row>
    <row r="13" spans="1:21" ht="20" customHeight="1" x14ac:dyDescent="0.2">
      <c r="A13" s="91" t="s">
        <v>18</v>
      </c>
      <c r="B13" s="92"/>
      <c r="C13" s="92"/>
      <c r="D13" s="92"/>
      <c r="E13" s="92"/>
      <c r="F13" s="93"/>
      <c r="G13" s="92"/>
      <c r="H13" s="92"/>
      <c r="I13" s="92"/>
      <c r="J13" s="92"/>
      <c r="K13" s="92"/>
      <c r="L13" s="92"/>
      <c r="M13" s="92"/>
      <c r="N13" s="92"/>
      <c r="O13" s="92"/>
      <c r="P13" s="94"/>
      <c r="Q13" s="14"/>
    </row>
    <row r="14" spans="1:21" ht="20" customHeight="1" thickBot="1" x14ac:dyDescent="0.25">
      <c r="A14" s="95" t="s">
        <v>85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7"/>
      <c r="Q14" s="15"/>
    </row>
    <row r="15" spans="1:21" ht="20.25" customHeight="1" x14ac:dyDescent="0.2">
      <c r="A15" s="110" t="s">
        <v>1</v>
      </c>
      <c r="B15" s="98" t="s">
        <v>64</v>
      </c>
      <c r="C15" s="100" t="s">
        <v>39</v>
      </c>
      <c r="D15" s="102" t="s">
        <v>2</v>
      </c>
      <c r="E15" s="102" t="s">
        <v>3</v>
      </c>
      <c r="F15" s="131" t="s">
        <v>61</v>
      </c>
      <c r="G15" s="104" t="s">
        <v>4</v>
      </c>
      <c r="H15" s="89"/>
      <c r="I15" s="89"/>
      <c r="J15" s="89"/>
      <c r="K15" s="105" t="s">
        <v>62</v>
      </c>
      <c r="L15" s="105" t="s">
        <v>19</v>
      </c>
      <c r="M15" s="107" t="s">
        <v>69</v>
      </c>
      <c r="N15" s="108"/>
      <c r="O15" s="108"/>
      <c r="P15" s="109"/>
      <c r="Q15" s="15"/>
      <c r="R15" s="11"/>
    </row>
    <row r="16" spans="1:21" ht="28.5" customHeight="1" x14ac:dyDescent="0.2">
      <c r="A16" s="111"/>
      <c r="B16" s="99"/>
      <c r="C16" s="101"/>
      <c r="D16" s="103"/>
      <c r="E16" s="103"/>
      <c r="F16" s="118"/>
      <c r="G16" s="1" t="s">
        <v>5</v>
      </c>
      <c r="H16" s="1" t="s">
        <v>6</v>
      </c>
      <c r="I16" s="1" t="s">
        <v>7</v>
      </c>
      <c r="J16" s="1" t="s">
        <v>8</v>
      </c>
      <c r="K16" s="103"/>
      <c r="L16" s="106"/>
      <c r="M16" s="13" t="s">
        <v>5</v>
      </c>
      <c r="N16" s="13" t="s">
        <v>6</v>
      </c>
      <c r="O16" s="13" t="s">
        <v>7</v>
      </c>
      <c r="P16" s="12" t="s">
        <v>8</v>
      </c>
      <c r="Q16" s="15"/>
    </row>
    <row r="17" spans="1:16" ht="30" customHeight="1" x14ac:dyDescent="0.2">
      <c r="A17" s="52" t="s">
        <v>56</v>
      </c>
      <c r="B17" s="48">
        <v>10</v>
      </c>
      <c r="C17" s="29" t="s">
        <v>80</v>
      </c>
      <c r="D17" s="58">
        <f>IF(C17=0,0,VLOOKUP(C17,Lombtrágyák!$A$2:$G$40,6,FALSE))</f>
        <v>1</v>
      </c>
      <c r="E17" s="38">
        <f>IF(C17=0,0,VLOOKUP(C17,Lombtrágyák!$A$2:$G$40,7,FALSE))</f>
        <v>3850</v>
      </c>
      <c r="F17" s="40">
        <f>IF(D17=0,0,SUM((E17/D17)*L17*B17)/1000)</f>
        <v>7700</v>
      </c>
      <c r="G17" s="39">
        <f>IF($C$17=0,0,VLOOKUP($C$17,Lombtrágyák!$A$2:$G$26,2,FALSE))</f>
        <v>30</v>
      </c>
      <c r="H17" s="39">
        <f>IF($C$17=0,0,VLOOKUP($C$17,Lombtrágyák!$A$2:$G$26,3,FALSE))</f>
        <v>10</v>
      </c>
      <c r="I17" s="39">
        <f>IF($C$17=0,0,VLOOKUP($C$17,Lombtrágyák!$A$2:$G$26,4,FALSE))</f>
        <v>10</v>
      </c>
      <c r="J17" s="39">
        <f>IF($C$17=0,0,VLOOKUP($C$17,Lombtrágyák!$A$2:$G$26,5,FALSE))</f>
        <v>0</v>
      </c>
      <c r="K17" s="47">
        <v>2</v>
      </c>
      <c r="L17" s="18">
        <f>SUM(K17*$C$1)</f>
        <v>200</v>
      </c>
      <c r="M17" s="20">
        <f>SUM($K$17/100*G17*$B$17)</f>
        <v>6</v>
      </c>
      <c r="N17" s="20">
        <f>SUM($K$17/100*H17*$B$17)</f>
        <v>2</v>
      </c>
      <c r="O17" s="20">
        <f>SUM($K$17/100*I17*$B$17)</f>
        <v>2</v>
      </c>
      <c r="P17" s="21">
        <f>SUM($K$17/100*J17*$B$17)</f>
        <v>0</v>
      </c>
    </row>
    <row r="18" spans="1:16" ht="30" customHeight="1" x14ac:dyDescent="0.2">
      <c r="A18" s="52" t="s">
        <v>57</v>
      </c>
      <c r="B18" s="34">
        <v>10</v>
      </c>
      <c r="C18" s="30" t="s">
        <v>84</v>
      </c>
      <c r="D18" s="58">
        <f>IF(C18=0,0,VLOOKUP(C18,Lombtrágyák!$A$2:$G$40,6,FALSE))</f>
        <v>1</v>
      </c>
      <c r="E18" s="38">
        <f>IF(C18=0,0,VLOOKUP(C18,Lombtrágyák!$A$2:$G$40,7,FALSE))</f>
        <v>5590</v>
      </c>
      <c r="F18" s="40">
        <f>IF(D18=0,0,SUM((E18/D18)*L18*B18)/1000)</f>
        <v>5590</v>
      </c>
      <c r="G18" s="39">
        <f>IF($C$18=0,0,VLOOKUP($C$18,Lombtrágyák!$A$2:$G$26,2,FALSE))</f>
        <v>8.8000000000000007</v>
      </c>
      <c r="H18" s="39">
        <f>IF($C$18=0,0,VLOOKUP($C$18,Lombtrágyák!$A$2:$G$26,3,FALSE))</f>
        <v>0</v>
      </c>
      <c r="I18" s="39">
        <f>IF($C$18=0,0,VLOOKUP($C$18,Lombtrágyák!$A$2:$G$26,4,FALSE))</f>
        <v>0</v>
      </c>
      <c r="J18" s="39">
        <f>IF($C$18=0,0,VLOOKUP($C$18,Lombtrágyák!$A$2:$G$26,5,FALSE))</f>
        <v>5</v>
      </c>
      <c r="K18" s="47">
        <v>1</v>
      </c>
      <c r="L18" s="18">
        <f>SUM(K18*$C$1)</f>
        <v>100</v>
      </c>
      <c r="M18" s="22">
        <f>SUM($K$18/100*G18*$B$18)</f>
        <v>0.88000000000000012</v>
      </c>
      <c r="N18" s="22">
        <f>SUM($K$18/100*H18*$B$18)</f>
        <v>0</v>
      </c>
      <c r="O18" s="22">
        <f>SUM($K$18/100*I18*$B$18)</f>
        <v>0</v>
      </c>
      <c r="P18" s="23">
        <f>SUM($K$18/100*J18*$B$18)</f>
        <v>0.5</v>
      </c>
    </row>
    <row r="19" spans="1:16" ht="30" customHeight="1" thickBot="1" x14ac:dyDescent="0.25">
      <c r="A19" s="53" t="s">
        <v>58</v>
      </c>
      <c r="B19" s="49">
        <v>4</v>
      </c>
      <c r="C19" s="31" t="s">
        <v>55</v>
      </c>
      <c r="D19" s="75">
        <f>IF(C19=0,0,VLOOKUP(C19,Lombtrágyák!$A$2:$G$40,6,FALSE))</f>
        <v>1</v>
      </c>
      <c r="E19" s="76">
        <f>IF(C19=0,0,VLOOKUP(C19,Lombtrágyák!$A$2:$G$40,7,FALSE))</f>
        <v>3850</v>
      </c>
      <c r="F19" s="42">
        <f>IF(D19=0,0,SUM((E19/D19)*L19*B19)/1000)</f>
        <v>3080</v>
      </c>
      <c r="G19" s="43">
        <f>IF($C$19=0,0,VLOOKUP($C$19,Lombtrágyák!$A$2:$G$26,2,FALSE))</f>
        <v>3</v>
      </c>
      <c r="H19" s="43">
        <f>IF($C$19=0,0,VLOOKUP($C$19,Lombtrágyák!$A$2:$G$26,3,FALSE))</f>
        <v>5</v>
      </c>
      <c r="I19" s="43">
        <f>IF($C$19=0,0,VLOOKUP($C$19,Lombtrágyák!$A$2:$G$26,4,FALSE))</f>
        <v>40</v>
      </c>
      <c r="J19" s="43">
        <f>IF($C$19=0,0,VLOOKUP($C$19,Lombtrágyák!$A$2:$G$26,5,FALSE))</f>
        <v>0</v>
      </c>
      <c r="K19" s="47">
        <v>2</v>
      </c>
      <c r="L19" s="18">
        <f>SUM(K19*$C$1)</f>
        <v>200</v>
      </c>
      <c r="M19" s="22">
        <f>SUM($K$19/100*G19*$B$19)</f>
        <v>0.24</v>
      </c>
      <c r="N19" s="22">
        <f>SUM($K$19/100*H19*$B$19)</f>
        <v>0.4</v>
      </c>
      <c r="O19" s="22">
        <f>SUM($K$19/100*I19*$B$19)</f>
        <v>3.2</v>
      </c>
      <c r="P19" s="23">
        <f>SUM($K$19/100*J19*$B$19)</f>
        <v>0</v>
      </c>
    </row>
    <row r="20" spans="1:16" ht="30" customHeight="1" thickTop="1" x14ac:dyDescent="0.2">
      <c r="D20" s="16"/>
      <c r="E20" s="16"/>
      <c r="F20" s="16"/>
      <c r="G20" s="132"/>
      <c r="H20" s="89"/>
      <c r="I20" s="89"/>
      <c r="J20" s="89"/>
      <c r="K20" s="123" t="s">
        <v>17</v>
      </c>
      <c r="L20" s="124"/>
      <c r="M20" s="36">
        <f>SUM(M7:M19)</f>
        <v>25.119999999999997</v>
      </c>
      <c r="N20" s="36">
        <f>SUM(N7:N19)</f>
        <v>7.4</v>
      </c>
      <c r="O20" s="36">
        <f>SUM(O7:O19)</f>
        <v>22.2</v>
      </c>
      <c r="P20" s="37">
        <f>SUM(P7:P19)</f>
        <v>3.5</v>
      </c>
    </row>
    <row r="21" spans="1:16" ht="30" customHeight="1" thickBot="1" x14ac:dyDescent="0.25">
      <c r="C21" s="16" t="s">
        <v>11</v>
      </c>
      <c r="D21" s="16"/>
      <c r="E21" s="16"/>
      <c r="F21" s="16"/>
      <c r="G21" s="125"/>
      <c r="H21" s="89"/>
      <c r="I21" s="89"/>
      <c r="J21" s="89"/>
      <c r="K21" s="87" t="s">
        <v>12</v>
      </c>
      <c r="L21" s="88"/>
      <c r="M21" s="57">
        <v>25</v>
      </c>
      <c r="N21" s="25">
        <f>SUM($M$21*0.3)</f>
        <v>7.5</v>
      </c>
      <c r="O21" s="25">
        <f>SUM($M$21*0.8)</f>
        <v>20</v>
      </c>
      <c r="P21" s="54">
        <f>SUM($M$21*0.2)</f>
        <v>5</v>
      </c>
    </row>
    <row r="22" spans="1:16" ht="30" customHeight="1" thickTop="1" thickBot="1" x14ac:dyDescent="0.25">
      <c r="G22" s="89"/>
      <c r="H22" s="89"/>
      <c r="I22" s="89"/>
      <c r="J22" s="89"/>
      <c r="K22" s="6" t="s">
        <v>13</v>
      </c>
      <c r="L22" s="19">
        <f>SUM(F7:F19)</f>
        <v>40220</v>
      </c>
      <c r="M22" s="90" t="s">
        <v>14</v>
      </c>
      <c r="N22" s="89"/>
      <c r="O22" s="89"/>
      <c r="P22" s="89"/>
    </row>
    <row r="23" spans="1:16" ht="15" customHeight="1" thickTop="1" x14ac:dyDescent="0.2"/>
    <row r="24" spans="1:16" ht="15" customHeight="1" x14ac:dyDescent="0.2">
      <c r="N24" s="24"/>
    </row>
  </sheetData>
  <sheetProtection password="831B" sheet="1" objects="1" scenarios="1" selectLockedCells="1"/>
  <mergeCells count="34">
    <mergeCell ref="D1:P1"/>
    <mergeCell ref="D2:P2"/>
    <mergeCell ref="K20:L20"/>
    <mergeCell ref="G21:J21"/>
    <mergeCell ref="D3:P3"/>
    <mergeCell ref="D4:O4"/>
    <mergeCell ref="K5:K6"/>
    <mergeCell ref="L5:L6"/>
    <mergeCell ref="M5:P5"/>
    <mergeCell ref="F15:F16"/>
    <mergeCell ref="G20:J20"/>
    <mergeCell ref="A5:A6"/>
    <mergeCell ref="C5:C6"/>
    <mergeCell ref="D5:D6"/>
    <mergeCell ref="E5:E6"/>
    <mergeCell ref="G5:J5"/>
    <mergeCell ref="B5:B6"/>
    <mergeCell ref="F5:F6"/>
    <mergeCell ref="A1:B4"/>
    <mergeCell ref="C1:C4"/>
    <mergeCell ref="K21:L21"/>
    <mergeCell ref="G22:J22"/>
    <mergeCell ref="M22:P22"/>
    <mergeCell ref="A13:P13"/>
    <mergeCell ref="A14:P14"/>
    <mergeCell ref="B15:B16"/>
    <mergeCell ref="C15:C16"/>
    <mergeCell ref="D15:D16"/>
    <mergeCell ref="E15:E16"/>
    <mergeCell ref="G15:J15"/>
    <mergeCell ref="K15:K16"/>
    <mergeCell ref="L15:L16"/>
    <mergeCell ref="M15:P15"/>
    <mergeCell ref="A15:A16"/>
  </mergeCells>
  <dataValidations count="12">
    <dataValidation type="list" showInputMessage="1" showErrorMessage="1" promptTitle=" " sqref="C17:C19" xr:uid="{00000000-0002-0000-0000-000000000000}">
      <formula1>Lombtragyak</formula1>
    </dataValidation>
    <dataValidation type="list" allowBlank="1" showInputMessage="1" showErrorMessage="1" sqref="C12" xr:uid="{00000000-0002-0000-0000-000001000000}">
      <formula1>INDIRECT($B$12)</formula1>
    </dataValidation>
    <dataValidation type="list" allowBlank="1" showInputMessage="1" showErrorMessage="1" sqref="C7" xr:uid="{00000000-0002-0000-0000-000002000000}">
      <formula1>INDIRECT($B$7)</formula1>
    </dataValidation>
    <dataValidation type="list" allowBlank="1" showInputMessage="1" showErrorMessage="1" sqref="C8" xr:uid="{00000000-0002-0000-0000-000004000000}">
      <formula1>INDIRECT($B$8)</formula1>
    </dataValidation>
    <dataValidation type="list" allowBlank="1" showInputMessage="1" showErrorMessage="1" sqref="C9" xr:uid="{00000000-0002-0000-0000-000005000000}">
      <formula1>INDIRECT($B$9)</formula1>
    </dataValidation>
    <dataValidation type="list" allowBlank="1" showInputMessage="1" showErrorMessage="1" sqref="C10" xr:uid="{00000000-0002-0000-0000-000006000000}">
      <formula1>INDIRECT($B$10)</formula1>
    </dataValidation>
    <dataValidation type="list" allowBlank="1" showInputMessage="1" showErrorMessage="1" sqref="C11" xr:uid="{00000000-0002-0000-0000-000007000000}">
      <formula1>INDIRECT($B$11)</formula1>
    </dataValidation>
    <dataValidation type="list" allowBlank="1" showInputMessage="1" showErrorMessage="1" sqref="K7:K12" xr:uid="{00000000-0002-0000-0000-000008000000}">
      <formula1>"0,5,10,15,20,25,30,35,40,45,50"</formula1>
    </dataValidation>
    <dataValidation type="list" allowBlank="1" showInputMessage="1" showErrorMessage="1" sqref="K17:K19" xr:uid="{00000000-0002-0000-0000-000009000000}">
      <mc:AlternateContent xmlns:x12ac="http://schemas.microsoft.com/office/spreadsheetml/2011/1/ac" xmlns:mc="http://schemas.openxmlformats.org/markup-compatibility/2006">
        <mc:Choice Requires="x12ac">
          <x12ac:list>0,"0,5",1,"1,5",2,"2,5",3,"3,5",4,"4,5","5,5",6,"6,5",7,"7,5",8,"8,5",9,"9,5",10</x12ac:list>
        </mc:Choice>
        <mc:Fallback>
          <formula1>"0,0,5,1,1,5,2,2,5,3,3,5,4,4,5,5,5,6,6,5,7,7,5,8,8,5,9,9,5,10"</formula1>
        </mc:Fallback>
      </mc:AlternateContent>
    </dataValidation>
    <dataValidation type="list" allowBlank="1" showInputMessage="1" showErrorMessage="1" sqref="B17:B19" xr:uid="{00000000-0002-0000-0000-00000A000000}">
      <formula1>"0,1,2,3,4,5,6,7,8,9,10,11,12,13,14,15,16,17,18,19,20"</formula1>
    </dataValidation>
    <dataValidation type="whole" allowBlank="1" showInputMessage="1" showErrorMessage="1" sqref="C1:C4" xr:uid="{00000000-0002-0000-0000-00000C000000}">
      <formula1>1</formula1>
      <formula2>2000</formula2>
    </dataValidation>
    <dataValidation type="list" allowBlank="1" showInputMessage="1" showErrorMessage="1" sqref="M21" xr:uid="{00000000-0002-0000-0000-00000D000000}">
      <formula1>"10,11,12,13,14,15,16,17,18,19,20,21,22,23,24,25,26,27,28,29,30,31,32,33,34,35,36,37,38,39,40"</formula1>
    </dataValidation>
  </dataValidations>
  <hyperlinks>
    <hyperlink ref="M22" r:id="rId1" xr:uid="{00000000-0004-0000-0000-000000000000}"/>
  </hyperlinks>
  <pageMargins left="0.7" right="0.7" top="0.75" bottom="0.75" header="0" footer="0"/>
  <pageSetup scale="48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Gyeptrágyák!$A$2:$A$8</xm:f>
          </x14:formula1>
          <xm:sqref>B8:B12</xm:sqref>
        </x14:dataValidation>
        <x14:dataValidation type="list" allowBlank="1" showInputMessage="1" showErrorMessage="1" xr:uid="{00000000-0002-0000-0000-00000B000000}">
          <x14:formula1>
            <xm:f>Gyeptrágyák!$A$2:$A$9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0"/>
  <sheetViews>
    <sheetView workbookViewId="0">
      <selection activeCell="B85" sqref="B85"/>
    </sheetView>
  </sheetViews>
  <sheetFormatPr baseColWidth="10" defaultColWidth="9" defaultRowHeight="16" x14ac:dyDescent="0.2"/>
  <cols>
    <col min="1" max="1" width="65.1640625" style="67" bestFit="1" customWidth="1"/>
    <col min="2" max="5" width="10.6640625" style="66" customWidth="1"/>
    <col min="6" max="6" width="9.83203125" style="66" bestFit="1" customWidth="1"/>
    <col min="7" max="7" width="13.1640625" style="66" bestFit="1" customWidth="1"/>
    <col min="8" max="16384" width="9" style="67"/>
  </cols>
  <sheetData>
    <row r="1" spans="1:7" s="62" customFormat="1" x14ac:dyDescent="0.2">
      <c r="A1" s="33" t="s">
        <v>42</v>
      </c>
      <c r="B1" s="63"/>
      <c r="C1" s="63"/>
      <c r="D1" s="63"/>
      <c r="E1" s="63"/>
      <c r="F1" s="63"/>
      <c r="G1" s="63"/>
    </row>
    <row r="2" spans="1:7" x14ac:dyDescent="0.2">
      <c r="A2" s="73" t="s">
        <v>41</v>
      </c>
      <c r="B2" s="65" t="s">
        <v>11</v>
      </c>
      <c r="C2" s="65"/>
    </row>
    <row r="3" spans="1:7" x14ac:dyDescent="0.2">
      <c r="A3" s="73" t="s">
        <v>43</v>
      </c>
      <c r="B3" s="65" t="s">
        <v>11</v>
      </c>
      <c r="C3" s="65"/>
    </row>
    <row r="4" spans="1:7" x14ac:dyDescent="0.2">
      <c r="A4" s="73" t="s">
        <v>44</v>
      </c>
      <c r="B4" s="65" t="s">
        <v>11</v>
      </c>
      <c r="C4" s="65"/>
    </row>
    <row r="5" spans="1:7" x14ac:dyDescent="0.2">
      <c r="A5" s="73" t="s">
        <v>45</v>
      </c>
      <c r="B5" s="65" t="s">
        <v>11</v>
      </c>
      <c r="C5" s="65"/>
    </row>
    <row r="6" spans="1:7" x14ac:dyDescent="0.2">
      <c r="A6" s="73" t="s">
        <v>52</v>
      </c>
      <c r="B6" s="65" t="s">
        <v>11</v>
      </c>
      <c r="C6" s="65"/>
    </row>
    <row r="7" spans="1:7" x14ac:dyDescent="0.2">
      <c r="A7" s="73" t="s">
        <v>54</v>
      </c>
      <c r="B7" s="63"/>
      <c r="C7" s="63"/>
      <c r="D7" s="63"/>
      <c r="E7" s="63"/>
    </row>
    <row r="8" spans="1:7" x14ac:dyDescent="0.2">
      <c r="A8" s="73" t="s">
        <v>53</v>
      </c>
      <c r="B8" s="63"/>
      <c r="C8" s="63"/>
      <c r="D8" s="63"/>
      <c r="E8" s="63"/>
    </row>
    <row r="9" spans="1:7" x14ac:dyDescent="0.2">
      <c r="A9" s="64"/>
    </row>
    <row r="10" spans="1:7" x14ac:dyDescent="0.2">
      <c r="A10" s="62" t="s">
        <v>46</v>
      </c>
      <c r="B10" s="63" t="s">
        <v>5</v>
      </c>
      <c r="C10" s="63" t="s">
        <v>6</v>
      </c>
      <c r="D10" s="63" t="s">
        <v>21</v>
      </c>
      <c r="E10" s="63" t="s">
        <v>8</v>
      </c>
      <c r="F10" s="63" t="s">
        <v>59</v>
      </c>
      <c r="G10" s="63" t="s">
        <v>60</v>
      </c>
    </row>
    <row r="11" spans="1:7" x14ac:dyDescent="0.2">
      <c r="A11" s="68" t="s">
        <v>70</v>
      </c>
      <c r="B11" s="66">
        <v>12</v>
      </c>
      <c r="C11" s="66">
        <v>3</v>
      </c>
      <c r="D11" s="66">
        <v>5</v>
      </c>
      <c r="E11" s="66">
        <v>3</v>
      </c>
      <c r="F11" s="69">
        <v>5</v>
      </c>
      <c r="G11" s="70">
        <v>6250</v>
      </c>
    </row>
    <row r="12" spans="1:7" x14ac:dyDescent="0.2">
      <c r="A12" s="68" t="s">
        <v>71</v>
      </c>
      <c r="B12" s="66">
        <v>12</v>
      </c>
      <c r="C12" s="66">
        <v>3</v>
      </c>
      <c r="D12" s="66">
        <v>5</v>
      </c>
      <c r="E12" s="66">
        <v>3</v>
      </c>
      <c r="F12" s="69">
        <v>15</v>
      </c>
      <c r="G12" s="70">
        <v>15230</v>
      </c>
    </row>
    <row r="13" spans="1:7" x14ac:dyDescent="0.2">
      <c r="A13" s="68" t="s">
        <v>72</v>
      </c>
      <c r="B13" s="66">
        <v>12</v>
      </c>
      <c r="C13" s="66">
        <v>3</v>
      </c>
      <c r="D13" s="66">
        <v>5</v>
      </c>
      <c r="E13" s="66">
        <v>3</v>
      </c>
      <c r="F13" s="69">
        <v>25</v>
      </c>
      <c r="G13" s="70">
        <v>22240</v>
      </c>
    </row>
    <row r="14" spans="1:7" x14ac:dyDescent="0.2">
      <c r="A14" s="68" t="s">
        <v>73</v>
      </c>
      <c r="B14" s="66">
        <v>30</v>
      </c>
      <c r="C14" s="66">
        <v>5</v>
      </c>
      <c r="D14" s="66">
        <v>6</v>
      </c>
      <c r="E14" s="66">
        <v>0</v>
      </c>
      <c r="F14" s="69">
        <v>5</v>
      </c>
      <c r="G14" s="70">
        <v>9280</v>
      </c>
    </row>
    <row r="15" spans="1:7" x14ac:dyDescent="0.2">
      <c r="A15" s="68" t="s">
        <v>74</v>
      </c>
      <c r="B15" s="66">
        <v>30</v>
      </c>
      <c r="C15" s="66">
        <v>5</v>
      </c>
      <c r="D15" s="66">
        <v>6</v>
      </c>
      <c r="E15" s="66">
        <v>0</v>
      </c>
      <c r="F15" s="69">
        <v>9</v>
      </c>
      <c r="G15" s="70">
        <v>16450</v>
      </c>
    </row>
    <row r="16" spans="1:7" x14ac:dyDescent="0.2">
      <c r="A16" s="68" t="s">
        <v>75</v>
      </c>
      <c r="B16" s="66">
        <v>30</v>
      </c>
      <c r="C16" s="66">
        <v>5</v>
      </c>
      <c r="D16" s="66">
        <v>6</v>
      </c>
      <c r="E16" s="66">
        <v>0</v>
      </c>
      <c r="F16" s="69">
        <v>25</v>
      </c>
      <c r="G16" s="70">
        <v>34500</v>
      </c>
    </row>
    <row r="17" spans="1:7" x14ac:dyDescent="0.2">
      <c r="A17" s="68" t="s">
        <v>47</v>
      </c>
      <c r="B17" s="66">
        <v>20</v>
      </c>
      <c r="C17" s="66">
        <v>5</v>
      </c>
      <c r="D17" s="66">
        <v>9</v>
      </c>
      <c r="E17" s="66">
        <v>3</v>
      </c>
      <c r="F17" s="69">
        <v>25</v>
      </c>
      <c r="G17" s="70">
        <v>65090</v>
      </c>
    </row>
    <row r="18" spans="1:7" x14ac:dyDescent="0.2">
      <c r="A18" s="68" t="s">
        <v>22</v>
      </c>
      <c r="B18" s="66">
        <v>20</v>
      </c>
      <c r="C18" s="66">
        <v>5</v>
      </c>
      <c r="D18" s="66">
        <v>9</v>
      </c>
      <c r="E18" s="66">
        <v>3</v>
      </c>
      <c r="F18" s="69">
        <v>25</v>
      </c>
      <c r="G18" s="70">
        <v>45600</v>
      </c>
    </row>
    <row r="19" spans="1:7" x14ac:dyDescent="0.2">
      <c r="A19" s="68" t="s">
        <v>23</v>
      </c>
      <c r="B19" s="66">
        <v>25</v>
      </c>
      <c r="C19" s="66">
        <v>5</v>
      </c>
      <c r="D19" s="66">
        <v>12</v>
      </c>
      <c r="E19" s="66">
        <v>0</v>
      </c>
      <c r="F19" s="69">
        <v>15</v>
      </c>
      <c r="G19" s="70">
        <v>29800</v>
      </c>
    </row>
    <row r="20" spans="1:7" x14ac:dyDescent="0.2">
      <c r="A20" s="68" t="s">
        <v>24</v>
      </c>
      <c r="B20" s="66">
        <v>11</v>
      </c>
      <c r="C20" s="66">
        <v>1</v>
      </c>
      <c r="D20" s="66">
        <v>4</v>
      </c>
      <c r="E20" s="66">
        <v>1</v>
      </c>
      <c r="F20" s="69">
        <v>20</v>
      </c>
      <c r="G20" s="70">
        <v>25950</v>
      </c>
    </row>
    <row r="21" spans="1:7" x14ac:dyDescent="0.2">
      <c r="A21" s="68" t="s">
        <v>25</v>
      </c>
      <c r="B21" s="66">
        <v>30</v>
      </c>
      <c r="C21" s="66">
        <v>5</v>
      </c>
      <c r="D21" s="66">
        <v>9</v>
      </c>
      <c r="E21" s="66">
        <v>2</v>
      </c>
      <c r="F21" s="69">
        <v>25</v>
      </c>
      <c r="G21" s="70">
        <v>63900</v>
      </c>
    </row>
    <row r="22" spans="1:7" x14ac:dyDescent="0.2">
      <c r="A22" s="68" t="s">
        <v>26</v>
      </c>
      <c r="B22" s="66">
        <v>21</v>
      </c>
      <c r="C22" s="66">
        <v>5</v>
      </c>
      <c r="D22" s="66">
        <v>6</v>
      </c>
      <c r="E22" s="66">
        <v>2.5</v>
      </c>
      <c r="F22" s="69">
        <v>25</v>
      </c>
      <c r="G22" s="70">
        <v>37900</v>
      </c>
    </row>
    <row r="23" spans="1:7" x14ac:dyDescent="0.2">
      <c r="A23" s="68" t="s">
        <v>27</v>
      </c>
      <c r="B23" s="66">
        <v>10</v>
      </c>
      <c r="C23" s="66">
        <v>2</v>
      </c>
      <c r="D23" s="66">
        <v>5</v>
      </c>
      <c r="E23" s="66">
        <v>2</v>
      </c>
      <c r="F23" s="69">
        <v>25</v>
      </c>
      <c r="G23" s="70">
        <v>33300</v>
      </c>
    </row>
    <row r="24" spans="1:7" x14ac:dyDescent="0.2">
      <c r="A24" s="68" t="s">
        <v>28</v>
      </c>
      <c r="B24" s="66">
        <v>24</v>
      </c>
      <c r="C24" s="66">
        <v>5</v>
      </c>
      <c r="D24" s="66">
        <v>11</v>
      </c>
      <c r="E24" s="66">
        <v>0</v>
      </c>
      <c r="F24" s="69">
        <v>25</v>
      </c>
      <c r="G24" s="70">
        <v>43100</v>
      </c>
    </row>
    <row r="25" spans="1:7" x14ac:dyDescent="0.2">
      <c r="F25" s="69"/>
      <c r="G25" s="70"/>
    </row>
    <row r="26" spans="1:7" x14ac:dyDescent="0.2">
      <c r="F26" s="69"/>
      <c r="G26" s="70"/>
    </row>
    <row r="27" spans="1:7" x14ac:dyDescent="0.2">
      <c r="F27" s="69"/>
      <c r="G27" s="70"/>
    </row>
    <row r="28" spans="1:7" x14ac:dyDescent="0.2">
      <c r="F28" s="69"/>
      <c r="G28" s="70"/>
    </row>
    <row r="29" spans="1:7" x14ac:dyDescent="0.2">
      <c r="F29" s="69"/>
      <c r="G29" s="70"/>
    </row>
    <row r="30" spans="1:7" x14ac:dyDescent="0.2">
      <c r="F30" s="69"/>
      <c r="G30" s="70"/>
    </row>
    <row r="31" spans="1:7" x14ac:dyDescent="0.2">
      <c r="F31" s="69"/>
      <c r="G31" s="70"/>
    </row>
    <row r="32" spans="1:7" x14ac:dyDescent="0.2">
      <c r="A32" s="62" t="s">
        <v>48</v>
      </c>
      <c r="B32" s="63" t="s">
        <v>5</v>
      </c>
      <c r="C32" s="63" t="s">
        <v>6</v>
      </c>
      <c r="D32" s="63" t="s">
        <v>21</v>
      </c>
      <c r="E32" s="63" t="s">
        <v>8</v>
      </c>
      <c r="F32" s="63" t="s">
        <v>59</v>
      </c>
      <c r="G32" s="63" t="s">
        <v>60</v>
      </c>
    </row>
    <row r="33" spans="1:7" x14ac:dyDescent="0.2">
      <c r="A33" s="68" t="s">
        <v>29</v>
      </c>
      <c r="B33" s="66">
        <v>6</v>
      </c>
      <c r="C33" s="66">
        <v>2</v>
      </c>
      <c r="D33" s="66">
        <v>12</v>
      </c>
      <c r="E33" s="66">
        <v>0</v>
      </c>
      <c r="F33" s="69">
        <v>20</v>
      </c>
      <c r="G33" s="70">
        <v>22700</v>
      </c>
    </row>
    <row r="34" spans="1:7" x14ac:dyDescent="0.2">
      <c r="A34" s="68" t="s">
        <v>30</v>
      </c>
      <c r="B34" s="66">
        <v>12</v>
      </c>
      <c r="C34" s="66">
        <v>0</v>
      </c>
      <c r="D34" s="66">
        <v>25</v>
      </c>
      <c r="E34" s="66">
        <v>4</v>
      </c>
      <c r="F34" s="69">
        <v>25</v>
      </c>
      <c r="G34" s="70">
        <v>62750</v>
      </c>
    </row>
    <row r="35" spans="1:7" x14ac:dyDescent="0.2">
      <c r="A35" s="68" t="s">
        <v>31</v>
      </c>
      <c r="B35" s="66">
        <v>16</v>
      </c>
      <c r="C35" s="66">
        <v>5</v>
      </c>
      <c r="D35" s="66">
        <v>22</v>
      </c>
      <c r="E35" s="66">
        <v>0</v>
      </c>
      <c r="F35" s="69">
        <v>15</v>
      </c>
      <c r="G35" s="70">
        <v>31400</v>
      </c>
    </row>
    <row r="36" spans="1:7" x14ac:dyDescent="0.2">
      <c r="A36" s="68" t="s">
        <v>32</v>
      </c>
      <c r="B36" s="66">
        <v>6</v>
      </c>
      <c r="C36" s="66">
        <v>2</v>
      </c>
      <c r="D36" s="66">
        <v>12</v>
      </c>
      <c r="E36" s="66">
        <v>1</v>
      </c>
      <c r="F36" s="69">
        <v>20</v>
      </c>
      <c r="G36" s="70">
        <v>27710</v>
      </c>
    </row>
    <row r="37" spans="1:7" x14ac:dyDescent="0.2">
      <c r="A37" s="68" t="s">
        <v>33</v>
      </c>
      <c r="B37" s="66">
        <v>12</v>
      </c>
      <c r="C37" s="66">
        <v>5</v>
      </c>
      <c r="D37" s="66">
        <v>20</v>
      </c>
      <c r="E37" s="66">
        <v>2</v>
      </c>
      <c r="F37" s="69">
        <v>25</v>
      </c>
      <c r="G37" s="70">
        <v>33300</v>
      </c>
    </row>
    <row r="38" spans="1:7" x14ac:dyDescent="0.2">
      <c r="A38" s="68" t="s">
        <v>34</v>
      </c>
      <c r="B38" s="66">
        <v>10</v>
      </c>
      <c r="C38" s="66">
        <v>5</v>
      </c>
      <c r="D38" s="66">
        <v>21</v>
      </c>
      <c r="E38" s="66">
        <v>2</v>
      </c>
      <c r="F38" s="69">
        <v>25</v>
      </c>
      <c r="G38" s="70">
        <v>36300</v>
      </c>
    </row>
    <row r="39" spans="1:7" x14ac:dyDescent="0.2">
      <c r="F39" s="69"/>
      <c r="G39" s="70"/>
    </row>
    <row r="40" spans="1:7" x14ac:dyDescent="0.2">
      <c r="F40" s="69"/>
      <c r="G40" s="70"/>
    </row>
    <row r="41" spans="1:7" x14ac:dyDescent="0.2">
      <c r="F41" s="69"/>
      <c r="G41" s="70"/>
    </row>
    <row r="42" spans="1:7" x14ac:dyDescent="0.2">
      <c r="F42" s="69"/>
      <c r="G42" s="70"/>
    </row>
    <row r="43" spans="1:7" x14ac:dyDescent="0.2">
      <c r="F43" s="69"/>
      <c r="G43" s="70"/>
    </row>
    <row r="44" spans="1:7" x14ac:dyDescent="0.2">
      <c r="F44" s="69"/>
      <c r="G44" s="70"/>
    </row>
    <row r="45" spans="1:7" x14ac:dyDescent="0.2">
      <c r="F45" s="69"/>
      <c r="G45" s="70"/>
    </row>
    <row r="46" spans="1:7" x14ac:dyDescent="0.2">
      <c r="F46" s="69"/>
      <c r="G46" s="70"/>
    </row>
    <row r="47" spans="1:7" x14ac:dyDescent="0.2">
      <c r="F47" s="69"/>
      <c r="G47" s="70"/>
    </row>
    <row r="48" spans="1:7" x14ac:dyDescent="0.2">
      <c r="F48" s="69"/>
      <c r="G48" s="70"/>
    </row>
    <row r="49" spans="1:7" x14ac:dyDescent="0.2">
      <c r="F49" s="69"/>
      <c r="G49" s="70"/>
    </row>
    <row r="50" spans="1:7" x14ac:dyDescent="0.2">
      <c r="F50" s="69"/>
      <c r="G50" s="70"/>
    </row>
    <row r="51" spans="1:7" x14ac:dyDescent="0.2">
      <c r="F51" s="69"/>
      <c r="G51" s="70"/>
    </row>
    <row r="52" spans="1:7" x14ac:dyDescent="0.2">
      <c r="A52" s="62"/>
      <c r="B52" s="63"/>
      <c r="C52" s="63"/>
      <c r="D52" s="63"/>
      <c r="E52" s="63"/>
      <c r="F52" s="69"/>
      <c r="G52" s="70"/>
    </row>
    <row r="53" spans="1:7" x14ac:dyDescent="0.2">
      <c r="F53" s="69"/>
      <c r="G53" s="70"/>
    </row>
    <row r="54" spans="1:7" x14ac:dyDescent="0.2">
      <c r="A54" s="62" t="s">
        <v>49</v>
      </c>
      <c r="B54" s="63" t="s">
        <v>5</v>
      </c>
      <c r="C54" s="63" t="s">
        <v>6</v>
      </c>
      <c r="D54" s="63" t="s">
        <v>21</v>
      </c>
      <c r="E54" s="63" t="s">
        <v>8</v>
      </c>
      <c r="F54" s="63" t="s">
        <v>59</v>
      </c>
      <c r="G54" s="63" t="s">
        <v>60</v>
      </c>
    </row>
    <row r="55" spans="1:7" x14ac:dyDescent="0.2">
      <c r="A55" s="68" t="s">
        <v>35</v>
      </c>
      <c r="B55" s="65">
        <v>18</v>
      </c>
      <c r="C55" s="65">
        <v>20</v>
      </c>
      <c r="D55" s="65">
        <v>10</v>
      </c>
      <c r="E55" s="65">
        <v>3</v>
      </c>
      <c r="F55" s="69">
        <v>25</v>
      </c>
      <c r="G55" s="70">
        <v>41060</v>
      </c>
    </row>
    <row r="56" spans="1:7" x14ac:dyDescent="0.2">
      <c r="A56" s="68" t="s">
        <v>36</v>
      </c>
      <c r="B56" s="65">
        <v>12</v>
      </c>
      <c r="C56" s="65">
        <v>22</v>
      </c>
      <c r="D56" s="65">
        <v>10</v>
      </c>
      <c r="E56" s="65">
        <v>0</v>
      </c>
      <c r="F56" s="69">
        <v>5</v>
      </c>
      <c r="G56" s="70">
        <v>9390</v>
      </c>
    </row>
    <row r="57" spans="1:7" x14ac:dyDescent="0.2">
      <c r="A57" s="68" t="s">
        <v>37</v>
      </c>
      <c r="B57" s="65">
        <v>20</v>
      </c>
      <c r="C57" s="65">
        <v>20</v>
      </c>
      <c r="D57" s="65">
        <v>8</v>
      </c>
      <c r="E57" s="65">
        <v>0</v>
      </c>
      <c r="F57" s="69">
        <v>15</v>
      </c>
      <c r="G57" s="70">
        <v>32100</v>
      </c>
    </row>
    <row r="58" spans="1:7" x14ac:dyDescent="0.2">
      <c r="A58" s="68" t="s">
        <v>77</v>
      </c>
      <c r="B58" s="65">
        <v>18</v>
      </c>
      <c r="C58" s="65">
        <v>22</v>
      </c>
      <c r="D58" s="65">
        <v>5</v>
      </c>
      <c r="E58" s="65">
        <v>0</v>
      </c>
      <c r="F58" s="69">
        <v>2</v>
      </c>
      <c r="G58" s="70">
        <v>9530</v>
      </c>
    </row>
    <row r="59" spans="1:7" x14ac:dyDescent="0.2">
      <c r="A59" s="68" t="s">
        <v>76</v>
      </c>
      <c r="B59" s="65">
        <v>18</v>
      </c>
      <c r="C59" s="65">
        <v>22</v>
      </c>
      <c r="D59" s="65">
        <v>5</v>
      </c>
      <c r="E59" s="65">
        <v>0</v>
      </c>
      <c r="F59" s="69">
        <v>5</v>
      </c>
      <c r="G59" s="70">
        <v>15300</v>
      </c>
    </row>
    <row r="60" spans="1:7" x14ac:dyDescent="0.2">
      <c r="A60" s="64"/>
      <c r="B60" s="65"/>
      <c r="C60" s="65"/>
      <c r="D60" s="65"/>
      <c r="E60" s="65"/>
      <c r="F60" s="69"/>
      <c r="G60" s="70"/>
    </row>
    <row r="61" spans="1:7" x14ac:dyDescent="0.2">
      <c r="A61" s="64"/>
      <c r="B61" s="65"/>
      <c r="C61" s="65"/>
      <c r="D61" s="65"/>
      <c r="E61" s="65"/>
      <c r="F61" s="69"/>
      <c r="G61" s="70"/>
    </row>
    <row r="62" spans="1:7" x14ac:dyDescent="0.2">
      <c r="A62" s="64"/>
      <c r="B62" s="65"/>
      <c r="C62" s="65"/>
      <c r="D62" s="65"/>
      <c r="E62" s="65"/>
      <c r="F62" s="69"/>
      <c r="G62" s="70"/>
    </row>
    <row r="63" spans="1:7" x14ac:dyDescent="0.2">
      <c r="A63" s="64"/>
      <c r="B63" s="65"/>
      <c r="C63" s="65"/>
      <c r="D63" s="65"/>
      <c r="E63" s="65"/>
      <c r="F63" s="69"/>
      <c r="G63" s="70"/>
    </row>
    <row r="64" spans="1:7" x14ac:dyDescent="0.2">
      <c r="A64" s="64"/>
      <c r="B64" s="65"/>
      <c r="C64" s="65"/>
      <c r="D64" s="65"/>
      <c r="E64" s="65"/>
      <c r="F64" s="69"/>
      <c r="G64" s="70"/>
    </row>
    <row r="65" spans="1:7" x14ac:dyDescent="0.2">
      <c r="A65" s="64"/>
      <c r="B65" s="65"/>
      <c r="C65" s="65"/>
      <c r="D65" s="65"/>
      <c r="E65" s="65"/>
      <c r="F65" s="69"/>
      <c r="G65" s="70"/>
    </row>
    <row r="66" spans="1:7" x14ac:dyDescent="0.2">
      <c r="A66" s="64"/>
      <c r="B66" s="65"/>
      <c r="C66" s="65"/>
      <c r="D66" s="65"/>
      <c r="E66" s="65"/>
      <c r="F66" s="69"/>
      <c r="G66" s="70"/>
    </row>
    <row r="67" spans="1:7" x14ac:dyDescent="0.2">
      <c r="A67" s="64"/>
      <c r="B67" s="65"/>
      <c r="C67" s="65"/>
      <c r="D67" s="65"/>
      <c r="E67" s="65"/>
      <c r="F67" s="69"/>
      <c r="G67" s="70"/>
    </row>
    <row r="68" spans="1:7" x14ac:dyDescent="0.2">
      <c r="A68" s="64"/>
      <c r="B68" s="65"/>
      <c r="C68" s="65"/>
      <c r="D68" s="65"/>
      <c r="E68" s="65"/>
      <c r="F68" s="69"/>
      <c r="G68" s="70"/>
    </row>
    <row r="69" spans="1:7" x14ac:dyDescent="0.2">
      <c r="A69" s="64"/>
      <c r="B69" s="65"/>
      <c r="C69" s="65"/>
      <c r="D69" s="65"/>
      <c r="E69" s="65"/>
      <c r="F69" s="69"/>
      <c r="G69" s="70"/>
    </row>
    <row r="70" spans="1:7" x14ac:dyDescent="0.2">
      <c r="A70" s="64"/>
      <c r="B70" s="65"/>
      <c r="C70" s="65"/>
      <c r="D70" s="65"/>
      <c r="E70" s="65"/>
      <c r="F70" s="69"/>
      <c r="G70" s="70"/>
    </row>
    <row r="71" spans="1:7" x14ac:dyDescent="0.2">
      <c r="A71" s="64"/>
      <c r="B71" s="65"/>
      <c r="C71" s="65"/>
      <c r="D71" s="65"/>
      <c r="E71" s="65"/>
      <c r="F71" s="69"/>
      <c r="G71" s="70"/>
    </row>
    <row r="72" spans="1:7" x14ac:dyDescent="0.2">
      <c r="A72" s="64"/>
      <c r="B72" s="65"/>
      <c r="C72" s="65"/>
      <c r="D72" s="65"/>
      <c r="E72" s="65"/>
      <c r="F72" s="69"/>
      <c r="G72" s="70"/>
    </row>
    <row r="73" spans="1:7" x14ac:dyDescent="0.2">
      <c r="A73" s="64"/>
      <c r="B73" s="65"/>
      <c r="C73" s="65"/>
      <c r="D73" s="65"/>
      <c r="E73" s="65"/>
      <c r="F73" s="69"/>
      <c r="G73" s="70"/>
    </row>
    <row r="74" spans="1:7" x14ac:dyDescent="0.2">
      <c r="A74" s="64"/>
      <c r="B74" s="65"/>
      <c r="C74" s="65"/>
      <c r="D74" s="65"/>
      <c r="E74" s="65"/>
      <c r="F74" s="69"/>
      <c r="G74" s="70"/>
    </row>
    <row r="75" spans="1:7" x14ac:dyDescent="0.2">
      <c r="F75" s="69"/>
      <c r="G75" s="70"/>
    </row>
    <row r="76" spans="1:7" x14ac:dyDescent="0.2">
      <c r="A76" s="62" t="s">
        <v>50</v>
      </c>
      <c r="B76" s="63" t="s">
        <v>5</v>
      </c>
      <c r="C76" s="63" t="s">
        <v>6</v>
      </c>
      <c r="D76" s="63" t="s">
        <v>21</v>
      </c>
      <c r="E76" s="63" t="s">
        <v>8</v>
      </c>
      <c r="F76" s="63" t="s">
        <v>59</v>
      </c>
      <c r="G76" s="63" t="s">
        <v>60</v>
      </c>
    </row>
    <row r="77" spans="1:7" x14ac:dyDescent="0.2">
      <c r="A77" s="68" t="s">
        <v>38</v>
      </c>
      <c r="B77" s="66">
        <v>15</v>
      </c>
      <c r="C77" s="66">
        <v>5</v>
      </c>
      <c r="D77" s="66">
        <v>15</v>
      </c>
      <c r="E77" s="66">
        <v>2</v>
      </c>
      <c r="F77" s="69">
        <v>25</v>
      </c>
      <c r="G77" s="70">
        <v>34200</v>
      </c>
    </row>
    <row r="78" spans="1:7" x14ac:dyDescent="0.2">
      <c r="F78" s="69"/>
      <c r="G78" s="70"/>
    </row>
    <row r="79" spans="1:7" x14ac:dyDescent="0.2">
      <c r="F79" s="69"/>
      <c r="G79" s="70"/>
    </row>
    <row r="80" spans="1:7" x14ac:dyDescent="0.2">
      <c r="F80" s="69"/>
      <c r="G80" s="70"/>
    </row>
    <row r="81" spans="6:7" x14ac:dyDescent="0.2">
      <c r="F81" s="69"/>
      <c r="G81" s="70"/>
    </row>
    <row r="82" spans="6:7" x14ac:dyDescent="0.2">
      <c r="F82" s="69"/>
      <c r="G82" s="70"/>
    </row>
    <row r="83" spans="6:7" x14ac:dyDescent="0.2">
      <c r="F83" s="69"/>
      <c r="G83" s="70"/>
    </row>
    <row r="84" spans="6:7" x14ac:dyDescent="0.2">
      <c r="F84" s="69"/>
      <c r="G84" s="70"/>
    </row>
    <row r="85" spans="6:7" x14ac:dyDescent="0.2">
      <c r="F85" s="69"/>
      <c r="G85" s="70"/>
    </row>
    <row r="86" spans="6:7" x14ac:dyDescent="0.2">
      <c r="F86" s="69"/>
      <c r="G86" s="70"/>
    </row>
    <row r="87" spans="6:7" x14ac:dyDescent="0.2">
      <c r="F87" s="69"/>
      <c r="G87" s="70"/>
    </row>
    <row r="88" spans="6:7" x14ac:dyDescent="0.2">
      <c r="F88" s="69"/>
      <c r="G88" s="70"/>
    </row>
    <row r="89" spans="6:7" x14ac:dyDescent="0.2">
      <c r="F89" s="69"/>
      <c r="G89" s="70"/>
    </row>
    <row r="90" spans="6:7" x14ac:dyDescent="0.2">
      <c r="F90" s="69"/>
      <c r="G90" s="70"/>
    </row>
    <row r="91" spans="6:7" x14ac:dyDescent="0.2">
      <c r="F91" s="69"/>
      <c r="G91" s="70"/>
    </row>
    <row r="92" spans="6:7" x14ac:dyDescent="0.2">
      <c r="F92" s="69"/>
      <c r="G92" s="70"/>
    </row>
    <row r="93" spans="6:7" x14ac:dyDescent="0.2">
      <c r="F93" s="69"/>
      <c r="G93" s="70"/>
    </row>
    <row r="94" spans="6:7" x14ac:dyDescent="0.2">
      <c r="F94" s="69"/>
      <c r="G94" s="70"/>
    </row>
    <row r="95" spans="6:7" x14ac:dyDescent="0.2">
      <c r="F95" s="69"/>
      <c r="G95" s="70"/>
    </row>
    <row r="96" spans="6:7" x14ac:dyDescent="0.2">
      <c r="F96" s="69"/>
      <c r="G96" s="70"/>
    </row>
    <row r="97" spans="1:7" x14ac:dyDescent="0.2">
      <c r="F97" s="69"/>
      <c r="G97" s="70"/>
    </row>
    <row r="98" spans="1:7" x14ac:dyDescent="0.2">
      <c r="A98" s="62" t="s">
        <v>51</v>
      </c>
      <c r="B98" s="63" t="s">
        <v>5</v>
      </c>
      <c r="C98" s="63" t="s">
        <v>6</v>
      </c>
      <c r="D98" s="63" t="s">
        <v>21</v>
      </c>
      <c r="E98" s="63" t="s">
        <v>8</v>
      </c>
      <c r="F98" s="63" t="s">
        <v>59</v>
      </c>
      <c r="G98" s="63" t="s">
        <v>60</v>
      </c>
    </row>
    <row r="99" spans="1:7" x14ac:dyDescent="0.2">
      <c r="A99" s="68" t="s">
        <v>78</v>
      </c>
      <c r="B99" s="66">
        <v>4</v>
      </c>
      <c r="C99" s="66">
        <v>5</v>
      </c>
      <c r="D99" s="66">
        <v>1</v>
      </c>
      <c r="E99" s="66">
        <v>0</v>
      </c>
      <c r="F99" s="71">
        <v>7.5</v>
      </c>
      <c r="G99" s="70">
        <v>7270</v>
      </c>
    </row>
    <row r="100" spans="1:7" x14ac:dyDescent="0.2">
      <c r="A100" s="68" t="s">
        <v>79</v>
      </c>
      <c r="B100" s="66">
        <v>4</v>
      </c>
      <c r="C100" s="66">
        <v>5</v>
      </c>
      <c r="D100" s="66">
        <v>1</v>
      </c>
      <c r="E100" s="66">
        <v>0</v>
      </c>
      <c r="F100" s="69">
        <v>25</v>
      </c>
      <c r="G100" s="70">
        <v>18040</v>
      </c>
    </row>
    <row r="101" spans="1:7" x14ac:dyDescent="0.2">
      <c r="A101" s="68" t="s">
        <v>40</v>
      </c>
      <c r="B101" s="66">
        <v>4.7</v>
      </c>
      <c r="C101" s="66">
        <v>3</v>
      </c>
      <c r="D101" s="66">
        <v>2</v>
      </c>
      <c r="E101" s="66">
        <v>0</v>
      </c>
      <c r="F101" s="69">
        <v>20</v>
      </c>
      <c r="G101" s="70">
        <v>20320</v>
      </c>
    </row>
    <row r="102" spans="1:7" x14ac:dyDescent="0.2">
      <c r="F102" s="69"/>
      <c r="G102" s="70"/>
    </row>
    <row r="103" spans="1:7" x14ac:dyDescent="0.2">
      <c r="F103" s="69"/>
      <c r="G103" s="70"/>
    </row>
    <row r="104" spans="1:7" x14ac:dyDescent="0.2">
      <c r="F104" s="69"/>
      <c r="G104" s="70"/>
    </row>
    <row r="105" spans="1:7" x14ac:dyDescent="0.2">
      <c r="F105" s="69"/>
      <c r="G105" s="70"/>
    </row>
    <row r="106" spans="1:7" x14ac:dyDescent="0.2">
      <c r="F106" s="69"/>
      <c r="G106" s="70"/>
    </row>
    <row r="107" spans="1:7" x14ac:dyDescent="0.2">
      <c r="F107" s="69"/>
      <c r="G107" s="70"/>
    </row>
    <row r="108" spans="1:7" x14ac:dyDescent="0.2">
      <c r="F108" s="69"/>
      <c r="G108" s="70"/>
    </row>
    <row r="109" spans="1:7" x14ac:dyDescent="0.2">
      <c r="F109" s="69"/>
      <c r="G109" s="70"/>
    </row>
    <row r="110" spans="1:7" x14ac:dyDescent="0.2">
      <c r="F110" s="69"/>
      <c r="G110" s="70"/>
    </row>
    <row r="111" spans="1:7" x14ac:dyDescent="0.2">
      <c r="F111" s="69"/>
      <c r="G111" s="70"/>
    </row>
    <row r="112" spans="1:7" x14ac:dyDescent="0.2">
      <c r="F112" s="69"/>
      <c r="G112" s="70"/>
    </row>
    <row r="113" spans="6:7" x14ac:dyDescent="0.2">
      <c r="F113" s="69"/>
      <c r="G113" s="70"/>
    </row>
    <row r="114" spans="6:7" x14ac:dyDescent="0.2">
      <c r="F114" s="69"/>
      <c r="G114" s="70"/>
    </row>
    <row r="115" spans="6:7" x14ac:dyDescent="0.2">
      <c r="F115" s="69"/>
      <c r="G115" s="70"/>
    </row>
    <row r="116" spans="6:7" x14ac:dyDescent="0.2">
      <c r="F116" s="69"/>
      <c r="G116" s="70"/>
    </row>
    <row r="117" spans="6:7" x14ac:dyDescent="0.2">
      <c r="F117" s="69"/>
      <c r="G117" s="70"/>
    </row>
    <row r="118" spans="6:7" x14ac:dyDescent="0.2">
      <c r="F118" s="69"/>
      <c r="G118" s="70"/>
    </row>
    <row r="119" spans="6:7" x14ac:dyDescent="0.2">
      <c r="F119" s="69"/>
      <c r="G119" s="70"/>
    </row>
    <row r="120" spans="6:7" x14ac:dyDescent="0.2">
      <c r="F120" s="69"/>
      <c r="G120" s="70"/>
    </row>
    <row r="121" spans="6:7" x14ac:dyDescent="0.2">
      <c r="F121" s="69"/>
      <c r="G121" s="70"/>
    </row>
    <row r="122" spans="6:7" x14ac:dyDescent="0.2">
      <c r="F122" s="69"/>
      <c r="G122" s="70"/>
    </row>
    <row r="123" spans="6:7" x14ac:dyDescent="0.2">
      <c r="F123" s="69"/>
      <c r="G123" s="70"/>
    </row>
    <row r="124" spans="6:7" x14ac:dyDescent="0.2">
      <c r="F124" s="69"/>
      <c r="G124" s="70"/>
    </row>
    <row r="125" spans="6:7" x14ac:dyDescent="0.2">
      <c r="F125" s="69"/>
      <c r="G125" s="70"/>
    </row>
    <row r="126" spans="6:7" x14ac:dyDescent="0.2">
      <c r="F126" s="69"/>
      <c r="G126" s="70"/>
    </row>
    <row r="127" spans="6:7" x14ac:dyDescent="0.2">
      <c r="F127" s="69"/>
      <c r="G127" s="70"/>
    </row>
    <row r="128" spans="6:7" x14ac:dyDescent="0.2">
      <c r="F128" s="69"/>
      <c r="G128" s="70"/>
    </row>
    <row r="129" spans="6:7" x14ac:dyDescent="0.2">
      <c r="F129" s="69"/>
      <c r="G129" s="70"/>
    </row>
    <row r="130" spans="6:7" x14ac:dyDescent="0.2">
      <c r="F130" s="69"/>
      <c r="G130" s="70"/>
    </row>
    <row r="131" spans="6:7" x14ac:dyDescent="0.2">
      <c r="F131" s="69"/>
      <c r="G131" s="70"/>
    </row>
    <row r="132" spans="6:7" x14ac:dyDescent="0.2">
      <c r="F132" s="69"/>
      <c r="G132" s="70"/>
    </row>
    <row r="133" spans="6:7" x14ac:dyDescent="0.2">
      <c r="F133" s="69"/>
      <c r="G133" s="70"/>
    </row>
    <row r="134" spans="6:7" x14ac:dyDescent="0.2">
      <c r="F134" s="69"/>
      <c r="G134" s="70"/>
    </row>
    <row r="135" spans="6:7" x14ac:dyDescent="0.2">
      <c r="F135" s="69"/>
      <c r="G135" s="70"/>
    </row>
    <row r="136" spans="6:7" x14ac:dyDescent="0.2">
      <c r="F136" s="69"/>
      <c r="G136" s="70"/>
    </row>
    <row r="137" spans="6:7" x14ac:dyDescent="0.2">
      <c r="F137" s="69"/>
      <c r="G137" s="70"/>
    </row>
    <row r="138" spans="6:7" x14ac:dyDescent="0.2">
      <c r="F138" s="69"/>
      <c r="G138" s="70"/>
    </row>
    <row r="139" spans="6:7" x14ac:dyDescent="0.2">
      <c r="F139" s="69"/>
      <c r="G139" s="70"/>
    </row>
    <row r="140" spans="6:7" x14ac:dyDescent="0.2">
      <c r="F140" s="69"/>
      <c r="G140" s="70"/>
    </row>
    <row r="141" spans="6:7" x14ac:dyDescent="0.2">
      <c r="F141" s="69"/>
      <c r="G141" s="70"/>
    </row>
    <row r="142" spans="6:7" x14ac:dyDescent="0.2">
      <c r="F142" s="69"/>
      <c r="G142" s="70"/>
    </row>
    <row r="143" spans="6:7" x14ac:dyDescent="0.2">
      <c r="F143" s="69"/>
      <c r="G143" s="70"/>
    </row>
    <row r="144" spans="6:7" x14ac:dyDescent="0.2">
      <c r="F144" s="69"/>
      <c r="G144" s="70"/>
    </row>
    <row r="145" spans="6:7" x14ac:dyDescent="0.2">
      <c r="F145" s="69"/>
      <c r="G145" s="70"/>
    </row>
    <row r="146" spans="6:7" x14ac:dyDescent="0.2">
      <c r="F146" s="69"/>
      <c r="G146" s="70"/>
    </row>
    <row r="147" spans="6:7" x14ac:dyDescent="0.2">
      <c r="F147" s="69"/>
      <c r="G147" s="70"/>
    </row>
    <row r="148" spans="6:7" x14ac:dyDescent="0.2">
      <c r="F148" s="69"/>
      <c r="G148" s="70"/>
    </row>
    <row r="149" spans="6:7" x14ac:dyDescent="0.2">
      <c r="F149" s="69"/>
      <c r="G149" s="70"/>
    </row>
    <row r="150" spans="6:7" x14ac:dyDescent="0.2">
      <c r="F150" s="69"/>
      <c r="G150" s="70"/>
    </row>
    <row r="151" spans="6:7" x14ac:dyDescent="0.2">
      <c r="F151" s="69"/>
      <c r="G151" s="70"/>
    </row>
    <row r="152" spans="6:7" x14ac:dyDescent="0.2">
      <c r="F152" s="69"/>
      <c r="G152" s="70"/>
    </row>
    <row r="153" spans="6:7" x14ac:dyDescent="0.2">
      <c r="F153" s="69"/>
      <c r="G153" s="70"/>
    </row>
    <row r="154" spans="6:7" x14ac:dyDescent="0.2">
      <c r="F154" s="69"/>
      <c r="G154" s="70"/>
    </row>
    <row r="155" spans="6:7" x14ac:dyDescent="0.2">
      <c r="F155" s="69"/>
      <c r="G155" s="70"/>
    </row>
    <row r="156" spans="6:7" x14ac:dyDescent="0.2">
      <c r="F156" s="69"/>
      <c r="G156" s="70"/>
    </row>
    <row r="157" spans="6:7" x14ac:dyDescent="0.2">
      <c r="F157" s="69"/>
      <c r="G157" s="70"/>
    </row>
    <row r="158" spans="6:7" x14ac:dyDescent="0.2">
      <c r="F158" s="69"/>
      <c r="G158" s="70"/>
    </row>
    <row r="159" spans="6:7" x14ac:dyDescent="0.2">
      <c r="F159" s="69"/>
      <c r="G159" s="70"/>
    </row>
    <row r="160" spans="6:7" x14ac:dyDescent="0.2">
      <c r="F160" s="69"/>
      <c r="G160" s="70"/>
    </row>
    <row r="161" spans="6:7" x14ac:dyDescent="0.2">
      <c r="F161" s="69"/>
      <c r="G161" s="70"/>
    </row>
    <row r="162" spans="6:7" x14ac:dyDescent="0.2">
      <c r="F162" s="69"/>
      <c r="G162" s="70"/>
    </row>
    <row r="163" spans="6:7" x14ac:dyDescent="0.2">
      <c r="F163" s="69"/>
      <c r="G163" s="70"/>
    </row>
    <row r="164" spans="6:7" x14ac:dyDescent="0.2">
      <c r="F164" s="69"/>
      <c r="G164" s="70"/>
    </row>
    <row r="165" spans="6:7" x14ac:dyDescent="0.2">
      <c r="F165" s="69"/>
      <c r="G165" s="70"/>
    </row>
    <row r="166" spans="6:7" x14ac:dyDescent="0.2">
      <c r="F166" s="69"/>
      <c r="G166" s="70"/>
    </row>
    <row r="167" spans="6:7" x14ac:dyDescent="0.2">
      <c r="F167" s="69"/>
      <c r="G167" s="70"/>
    </row>
    <row r="168" spans="6:7" x14ac:dyDescent="0.2">
      <c r="F168" s="69"/>
      <c r="G168" s="70"/>
    </row>
    <row r="169" spans="6:7" x14ac:dyDescent="0.2">
      <c r="F169" s="69"/>
      <c r="G169" s="70"/>
    </row>
    <row r="170" spans="6:7" x14ac:dyDescent="0.2">
      <c r="F170" s="69"/>
      <c r="G170" s="70"/>
    </row>
    <row r="171" spans="6:7" x14ac:dyDescent="0.2">
      <c r="F171" s="69"/>
      <c r="G171" s="70"/>
    </row>
    <row r="172" spans="6:7" x14ac:dyDescent="0.2">
      <c r="F172" s="69"/>
      <c r="G172" s="70"/>
    </row>
    <row r="173" spans="6:7" x14ac:dyDescent="0.2">
      <c r="F173" s="69"/>
      <c r="G173" s="70"/>
    </row>
    <row r="174" spans="6:7" x14ac:dyDescent="0.2">
      <c r="F174" s="69"/>
      <c r="G174" s="70"/>
    </row>
    <row r="175" spans="6:7" x14ac:dyDescent="0.2">
      <c r="F175" s="69"/>
      <c r="G175" s="70"/>
    </row>
    <row r="176" spans="6:7" x14ac:dyDescent="0.2">
      <c r="F176" s="69"/>
      <c r="G176" s="70"/>
    </row>
    <row r="177" spans="6:7" x14ac:dyDescent="0.2">
      <c r="F177" s="69"/>
      <c r="G177" s="70"/>
    </row>
    <row r="178" spans="6:7" x14ac:dyDescent="0.2">
      <c r="F178" s="69"/>
      <c r="G178" s="70"/>
    </row>
    <row r="179" spans="6:7" x14ac:dyDescent="0.2">
      <c r="F179" s="69"/>
      <c r="G179" s="70"/>
    </row>
    <row r="180" spans="6:7" x14ac:dyDescent="0.2">
      <c r="F180" s="69"/>
      <c r="G180" s="70"/>
    </row>
    <row r="181" spans="6:7" x14ac:dyDescent="0.2">
      <c r="F181" s="69"/>
      <c r="G181" s="70"/>
    </row>
    <row r="182" spans="6:7" x14ac:dyDescent="0.2">
      <c r="F182" s="69"/>
      <c r="G182" s="70"/>
    </row>
    <row r="183" spans="6:7" x14ac:dyDescent="0.2">
      <c r="F183" s="69"/>
      <c r="G183" s="70"/>
    </row>
    <row r="184" spans="6:7" x14ac:dyDescent="0.2">
      <c r="F184" s="69"/>
      <c r="G184" s="70"/>
    </row>
    <row r="185" spans="6:7" x14ac:dyDescent="0.2">
      <c r="F185" s="69"/>
      <c r="G185" s="70"/>
    </row>
    <row r="186" spans="6:7" x14ac:dyDescent="0.2">
      <c r="F186" s="69"/>
      <c r="G186" s="70"/>
    </row>
    <row r="187" spans="6:7" x14ac:dyDescent="0.2">
      <c r="F187" s="69"/>
      <c r="G187" s="70"/>
    </row>
    <row r="188" spans="6:7" x14ac:dyDescent="0.2">
      <c r="F188" s="69"/>
      <c r="G188" s="70"/>
    </row>
    <row r="189" spans="6:7" x14ac:dyDescent="0.2">
      <c r="F189" s="69"/>
      <c r="G189" s="70"/>
    </row>
    <row r="190" spans="6:7" x14ac:dyDescent="0.2">
      <c r="F190" s="69"/>
      <c r="G190" s="70"/>
    </row>
    <row r="191" spans="6:7" x14ac:dyDescent="0.2">
      <c r="F191" s="69"/>
      <c r="G191" s="70"/>
    </row>
    <row r="192" spans="6:7" x14ac:dyDescent="0.2">
      <c r="F192" s="69"/>
      <c r="G192" s="70"/>
    </row>
    <row r="193" spans="6:7" x14ac:dyDescent="0.2">
      <c r="F193" s="69"/>
      <c r="G193" s="70"/>
    </row>
    <row r="194" spans="6:7" x14ac:dyDescent="0.2">
      <c r="F194" s="69"/>
      <c r="G194" s="70"/>
    </row>
    <row r="195" spans="6:7" x14ac:dyDescent="0.2">
      <c r="F195" s="69"/>
      <c r="G195" s="70"/>
    </row>
    <row r="196" spans="6:7" x14ac:dyDescent="0.2">
      <c r="F196" s="69"/>
      <c r="G196" s="70"/>
    </row>
    <row r="197" spans="6:7" x14ac:dyDescent="0.2">
      <c r="F197" s="69"/>
      <c r="G197" s="70"/>
    </row>
    <row r="198" spans="6:7" x14ac:dyDescent="0.2">
      <c r="F198" s="69"/>
      <c r="G198" s="70"/>
    </row>
    <row r="199" spans="6:7" x14ac:dyDescent="0.2">
      <c r="F199" s="69"/>
      <c r="G199" s="70"/>
    </row>
    <row r="200" spans="6:7" x14ac:dyDescent="0.2">
      <c r="F200" s="69"/>
      <c r="G200" s="70"/>
    </row>
    <row r="201" spans="6:7" x14ac:dyDescent="0.2">
      <c r="F201" s="69"/>
      <c r="G201" s="70"/>
    </row>
    <row r="202" spans="6:7" x14ac:dyDescent="0.2">
      <c r="F202" s="69"/>
      <c r="G202" s="70"/>
    </row>
    <row r="203" spans="6:7" x14ac:dyDescent="0.2">
      <c r="F203" s="69"/>
      <c r="G203" s="70"/>
    </row>
    <row r="204" spans="6:7" x14ac:dyDescent="0.2">
      <c r="F204" s="69"/>
      <c r="G204" s="70"/>
    </row>
    <row r="205" spans="6:7" x14ac:dyDescent="0.2">
      <c r="F205" s="69"/>
      <c r="G205" s="70"/>
    </row>
    <row r="206" spans="6:7" x14ac:dyDescent="0.2">
      <c r="F206" s="69"/>
      <c r="G206" s="70"/>
    </row>
    <row r="207" spans="6:7" x14ac:dyDescent="0.2">
      <c r="F207" s="69"/>
      <c r="G207" s="70"/>
    </row>
    <row r="208" spans="6:7" x14ac:dyDescent="0.2">
      <c r="F208" s="69"/>
      <c r="G208" s="70"/>
    </row>
    <row r="209" spans="6:7" x14ac:dyDescent="0.2">
      <c r="F209" s="69"/>
      <c r="G209" s="70"/>
    </row>
    <row r="210" spans="6:7" x14ac:dyDescent="0.2">
      <c r="F210" s="69"/>
      <c r="G210" s="70"/>
    </row>
    <row r="211" spans="6:7" x14ac:dyDescent="0.2">
      <c r="F211" s="69"/>
      <c r="G211" s="70"/>
    </row>
    <row r="212" spans="6:7" x14ac:dyDescent="0.2">
      <c r="F212" s="69"/>
      <c r="G212" s="70"/>
    </row>
    <row r="213" spans="6:7" x14ac:dyDescent="0.2">
      <c r="F213" s="69"/>
      <c r="G213" s="70"/>
    </row>
    <row r="214" spans="6:7" x14ac:dyDescent="0.2">
      <c r="F214" s="69"/>
      <c r="G214" s="70"/>
    </row>
    <row r="215" spans="6:7" x14ac:dyDescent="0.2">
      <c r="F215" s="69"/>
      <c r="G215" s="70"/>
    </row>
    <row r="216" spans="6:7" x14ac:dyDescent="0.2">
      <c r="F216" s="69"/>
      <c r="G216" s="70"/>
    </row>
    <row r="217" spans="6:7" x14ac:dyDescent="0.2">
      <c r="F217" s="69"/>
      <c r="G217" s="70"/>
    </row>
    <row r="218" spans="6:7" x14ac:dyDescent="0.2">
      <c r="F218" s="69"/>
      <c r="G218" s="70"/>
    </row>
    <row r="219" spans="6:7" x14ac:dyDescent="0.2">
      <c r="F219" s="69"/>
      <c r="G219" s="70"/>
    </row>
    <row r="220" spans="6:7" x14ac:dyDescent="0.2">
      <c r="F220" s="69"/>
      <c r="G220" s="70"/>
    </row>
    <row r="221" spans="6:7" x14ac:dyDescent="0.2">
      <c r="F221" s="69"/>
      <c r="G221" s="70"/>
    </row>
    <row r="222" spans="6:7" x14ac:dyDescent="0.2">
      <c r="F222" s="69"/>
      <c r="G222" s="70"/>
    </row>
    <row r="223" spans="6:7" x14ac:dyDescent="0.2">
      <c r="F223" s="69"/>
      <c r="G223" s="72"/>
    </row>
    <row r="224" spans="6:7" x14ac:dyDescent="0.2">
      <c r="F224" s="69"/>
      <c r="G224" s="72"/>
    </row>
    <row r="225" spans="6:7" x14ac:dyDescent="0.2">
      <c r="F225" s="69"/>
      <c r="G225" s="72"/>
    </row>
    <row r="226" spans="6:7" x14ac:dyDescent="0.2">
      <c r="F226" s="69"/>
      <c r="G226" s="72"/>
    </row>
    <row r="227" spans="6:7" x14ac:dyDescent="0.2">
      <c r="G227" s="72"/>
    </row>
    <row r="228" spans="6:7" x14ac:dyDescent="0.2">
      <c r="G228" s="72"/>
    </row>
    <row r="229" spans="6:7" x14ac:dyDescent="0.2">
      <c r="G229" s="72"/>
    </row>
    <row r="230" spans="6:7" x14ac:dyDescent="0.2">
      <c r="G230" s="72"/>
    </row>
  </sheetData>
  <sheetProtection password="831B" sheet="1" objects="1" scenarios="1" selectLockedCells="1"/>
  <hyperlinks>
    <hyperlink ref="A11" r:id="rId1" xr:uid="{00000000-0004-0000-0100-000000000000}"/>
    <hyperlink ref="A12" r:id="rId2" xr:uid="{00000000-0004-0000-0100-000001000000}"/>
    <hyperlink ref="A13" r:id="rId3" xr:uid="{00000000-0004-0000-0100-000002000000}"/>
    <hyperlink ref="A14" r:id="rId4" xr:uid="{00000000-0004-0000-0100-000003000000}"/>
    <hyperlink ref="A15" r:id="rId5" xr:uid="{00000000-0004-0000-0100-000004000000}"/>
    <hyperlink ref="A16" r:id="rId6" xr:uid="{00000000-0004-0000-0100-000005000000}"/>
    <hyperlink ref="A17" r:id="rId7" xr:uid="{00000000-0004-0000-0100-000006000000}"/>
    <hyperlink ref="A18" r:id="rId8" xr:uid="{00000000-0004-0000-0100-000007000000}"/>
    <hyperlink ref="A19" r:id="rId9" xr:uid="{00000000-0004-0000-0100-000008000000}"/>
    <hyperlink ref="A20" r:id="rId10" xr:uid="{00000000-0004-0000-0100-000009000000}"/>
    <hyperlink ref="A21" r:id="rId11" xr:uid="{00000000-0004-0000-0100-00000A000000}"/>
    <hyperlink ref="A22" r:id="rId12" xr:uid="{00000000-0004-0000-0100-00000B000000}"/>
    <hyperlink ref="A23" r:id="rId13" xr:uid="{00000000-0004-0000-0100-00000C000000}"/>
    <hyperlink ref="A24" r:id="rId14" xr:uid="{00000000-0004-0000-0100-00000D000000}"/>
    <hyperlink ref="A33" r:id="rId15" xr:uid="{00000000-0004-0000-0100-00000E000000}"/>
    <hyperlink ref="A34" r:id="rId16" xr:uid="{00000000-0004-0000-0100-00000F000000}"/>
    <hyperlink ref="A35" r:id="rId17" xr:uid="{00000000-0004-0000-0100-000010000000}"/>
    <hyperlink ref="A36" r:id="rId18" xr:uid="{00000000-0004-0000-0100-000011000000}"/>
    <hyperlink ref="A37" r:id="rId19" xr:uid="{00000000-0004-0000-0100-000012000000}"/>
    <hyperlink ref="A38" r:id="rId20" xr:uid="{00000000-0004-0000-0100-000013000000}"/>
    <hyperlink ref="A55" r:id="rId21" xr:uid="{00000000-0004-0000-0100-000014000000}"/>
    <hyperlink ref="A56" r:id="rId22" xr:uid="{00000000-0004-0000-0100-000015000000}"/>
    <hyperlink ref="A57" r:id="rId23" xr:uid="{00000000-0004-0000-0100-000016000000}"/>
    <hyperlink ref="A59" r:id="rId24" xr:uid="{00000000-0004-0000-0100-000017000000}"/>
    <hyperlink ref="A58" r:id="rId25" xr:uid="{00000000-0004-0000-0100-000018000000}"/>
    <hyperlink ref="A77" r:id="rId26" xr:uid="{00000000-0004-0000-0100-000019000000}"/>
    <hyperlink ref="A99" r:id="rId27" xr:uid="{00000000-0004-0000-0100-00001A000000}"/>
    <hyperlink ref="A100" r:id="rId28" xr:uid="{00000000-0004-0000-0100-00001B000000}"/>
    <hyperlink ref="A101" r:id="rId29" xr:uid="{00000000-0004-0000-0100-00001C000000}"/>
  </hyperlinks>
  <pageMargins left="0.7" right="0.7" top="0.75" bottom="0.75" header="0.3" footer="0.3"/>
  <pageSetup paperSize="9" orientation="portrait" horizontalDpi="4294967293" verticalDpi="0"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G6"/>
  <sheetViews>
    <sheetView workbookViewId="0">
      <pane ySplit="1" topLeftCell="A2" activePane="bottomLeft" state="frozen"/>
      <selection pane="bottomLeft" activeCell="A14" sqref="A14"/>
    </sheetView>
  </sheetViews>
  <sheetFormatPr baseColWidth="10" defaultColWidth="9" defaultRowHeight="16" x14ac:dyDescent="0.2"/>
  <cols>
    <col min="1" max="1" width="44.33203125" style="27" bestFit="1" customWidth="1"/>
    <col min="2" max="5" width="9" style="26"/>
    <col min="6" max="6" width="10.83203125" customWidth="1"/>
    <col min="7" max="7" width="11.1640625" bestFit="1" customWidth="1"/>
  </cols>
  <sheetData>
    <row r="1" spans="1:7" s="33" customFormat="1" x14ac:dyDescent="0.2">
      <c r="A1" s="32" t="s">
        <v>20</v>
      </c>
      <c r="B1" s="32" t="s">
        <v>5</v>
      </c>
      <c r="C1" s="32" t="s">
        <v>6</v>
      </c>
      <c r="D1" s="32" t="s">
        <v>21</v>
      </c>
      <c r="E1" s="32" t="s">
        <v>8</v>
      </c>
      <c r="F1" s="32" t="s">
        <v>59</v>
      </c>
      <c r="G1" s="32" t="s">
        <v>60</v>
      </c>
    </row>
    <row r="2" spans="1:7" x14ac:dyDescent="0.2">
      <c r="A2" s="61" t="s">
        <v>80</v>
      </c>
      <c r="B2" s="26">
        <v>30</v>
      </c>
      <c r="C2" s="26">
        <v>10</v>
      </c>
      <c r="D2" s="26">
        <v>10</v>
      </c>
      <c r="E2" s="26">
        <v>0</v>
      </c>
      <c r="F2" s="26">
        <v>1</v>
      </c>
      <c r="G2" s="44">
        <v>3850</v>
      </c>
    </row>
    <row r="3" spans="1:7" x14ac:dyDescent="0.2">
      <c r="A3" s="61" t="s">
        <v>81</v>
      </c>
      <c r="B3" s="26">
        <v>30</v>
      </c>
      <c r="C3" s="26">
        <v>10</v>
      </c>
      <c r="D3" s="26">
        <v>10</v>
      </c>
      <c r="E3" s="26">
        <v>0</v>
      </c>
      <c r="F3" s="26">
        <v>5</v>
      </c>
      <c r="G3" s="44">
        <v>16500</v>
      </c>
    </row>
    <row r="4" spans="1:7" x14ac:dyDescent="0.2">
      <c r="A4" s="61" t="s">
        <v>82</v>
      </c>
      <c r="B4" s="26">
        <v>0</v>
      </c>
      <c r="C4" s="26">
        <v>0</v>
      </c>
      <c r="D4" s="26">
        <v>0</v>
      </c>
      <c r="E4" s="26">
        <v>6.6</v>
      </c>
      <c r="F4" s="26">
        <v>1</v>
      </c>
      <c r="G4" s="44">
        <v>3690</v>
      </c>
    </row>
    <row r="5" spans="1:7" x14ac:dyDescent="0.2">
      <c r="A5" s="77" t="s">
        <v>55</v>
      </c>
      <c r="B5" s="26">
        <v>3</v>
      </c>
      <c r="C5" s="26">
        <v>5</v>
      </c>
      <c r="D5" s="26">
        <v>40</v>
      </c>
      <c r="E5" s="26">
        <v>0</v>
      </c>
      <c r="F5" s="26">
        <v>1</v>
      </c>
      <c r="G5" s="44">
        <v>3850</v>
      </c>
    </row>
    <row r="6" spans="1:7" x14ac:dyDescent="0.2">
      <c r="A6" s="77" t="s">
        <v>84</v>
      </c>
      <c r="B6" s="26">
        <v>8.8000000000000007</v>
      </c>
      <c r="C6" s="26">
        <v>0</v>
      </c>
      <c r="D6" s="26">
        <v>0</v>
      </c>
      <c r="E6" s="26">
        <v>5</v>
      </c>
      <c r="F6" s="26">
        <v>1</v>
      </c>
      <c r="G6" s="44">
        <v>5590</v>
      </c>
    </row>
  </sheetData>
  <hyperlinks>
    <hyperlink ref="A2" r:id="rId1" xr:uid="{00000000-0004-0000-0200-000000000000}"/>
    <hyperlink ref="A3" r:id="rId2" xr:uid="{00000000-0004-0000-0200-000001000000}"/>
    <hyperlink ref="A4" r:id="rId3" xr:uid="{00000000-0004-0000-0200-000002000000}"/>
    <hyperlink ref="A5" r:id="rId4" xr:uid="{00000000-0004-0000-0200-000003000000}"/>
    <hyperlink ref="A6" r:id="rId5" xr:uid="{00000000-0004-0000-02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10</vt:i4>
      </vt:variant>
    </vt:vector>
  </HeadingPairs>
  <TitlesOfParts>
    <vt:vector size="13" baseType="lpstr">
      <vt:lpstr>Tépanyag tervező</vt:lpstr>
      <vt:lpstr>Gyeptrágyák</vt:lpstr>
      <vt:lpstr>Lombtrágyák</vt:lpstr>
      <vt:lpstr>'Tépanyag tervező'!Indító</vt:lpstr>
      <vt:lpstr>'Tépanyag tervező'!Kiegyenlített</vt:lpstr>
      <vt:lpstr>'Tépanyag tervező'!Lombtragyak</vt:lpstr>
      <vt:lpstr>'Tépanyag tervező'!Nyári</vt:lpstr>
      <vt:lpstr>'Tépanyag tervező'!Nyomtatási_terület</vt:lpstr>
      <vt:lpstr>'Tépanyag tervező'!Őszi</vt:lpstr>
      <vt:lpstr>'Tépanyag tervező'!Szerves</vt:lpstr>
      <vt:lpstr>'Tépanyag tervező'!Tavaszi</vt:lpstr>
      <vt:lpstr>'Tépanyag tervező'!Téli</vt:lpstr>
      <vt:lpstr>'Tépanyag tervező'!Típusok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Krémer Krisztián</dc:creator>
  <cp:lastModifiedBy>Microsoft Office User</cp:lastModifiedBy>
  <cp:lastPrinted>2023-02-25T16:04:55Z</cp:lastPrinted>
  <dcterms:created xsi:type="dcterms:W3CDTF">2023-02-19T14:29:31Z</dcterms:created>
  <dcterms:modified xsi:type="dcterms:W3CDTF">2023-02-26T20:55:00Z</dcterms:modified>
</cp:coreProperties>
</file>